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650"/>
  </bookViews>
  <sheets>
    <sheet name="2 СОТИХЛИК ГОЛУБИКА" sheetId="3" r:id="rId1"/>
    <sheet name="Лист1" sheetId="16" r:id="rId2"/>
  </sheet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 i="16" l="1"/>
  <c r="D5" i="16"/>
  <c r="E26" i="3"/>
  <c r="D33" i="3" l="1"/>
  <c r="S31" i="3"/>
  <c r="R31" i="3"/>
  <c r="P31" i="3"/>
  <c r="O31" i="3"/>
  <c r="M31" i="3"/>
  <c r="L31" i="3"/>
  <c r="J31" i="3"/>
  <c r="I31" i="3"/>
  <c r="G31" i="3"/>
  <c r="U31" i="3" s="1"/>
  <c r="E31" i="3"/>
  <c r="T31" i="3" s="1"/>
  <c r="R30" i="3"/>
  <c r="S30" i="3" s="1"/>
  <c r="P30" i="3"/>
  <c r="O30" i="3"/>
  <c r="L30" i="3"/>
  <c r="M30" i="3" s="1"/>
  <c r="I30" i="3"/>
  <c r="J30" i="3" s="1"/>
  <c r="E30" i="3"/>
  <c r="R29" i="3"/>
  <c r="S29" i="3" s="1"/>
  <c r="O29" i="3"/>
  <c r="P29" i="3" s="1"/>
  <c r="L29" i="3"/>
  <c r="M29" i="3" s="1"/>
  <c r="I29" i="3"/>
  <c r="J29" i="3" s="1"/>
  <c r="E29" i="3"/>
  <c r="R28" i="3"/>
  <c r="S28" i="3" s="1"/>
  <c r="O28" i="3"/>
  <c r="P28" i="3" s="1"/>
  <c r="L28" i="3"/>
  <c r="M28" i="3" s="1"/>
  <c r="I28" i="3"/>
  <c r="J28" i="3" s="1"/>
  <c r="G28" i="3"/>
  <c r="E28" i="3"/>
  <c r="R27" i="3"/>
  <c r="S27" i="3" s="1"/>
  <c r="O27" i="3"/>
  <c r="P27" i="3" s="1"/>
  <c r="M27" i="3"/>
  <c r="L27" i="3"/>
  <c r="I27" i="3"/>
  <c r="J27" i="3" s="1"/>
  <c r="E27" i="3"/>
  <c r="R26" i="3"/>
  <c r="O26" i="3"/>
  <c r="P26" i="3" s="1"/>
  <c r="L26" i="3"/>
  <c r="L33" i="3" s="1"/>
  <c r="I26" i="3"/>
  <c r="G26" i="3"/>
  <c r="U25" i="3"/>
  <c r="U24" i="3"/>
  <c r="S23" i="3"/>
  <c r="P23" i="3"/>
  <c r="M23" i="3"/>
  <c r="J23" i="3"/>
  <c r="G8" i="3"/>
  <c r="F8" i="3"/>
  <c r="E9" i="3" s="1"/>
  <c r="D8" i="3"/>
  <c r="H8" i="3" s="1"/>
  <c r="H16" i="3" s="1"/>
  <c r="H7" i="3"/>
  <c r="R33" i="3" l="1"/>
  <c r="S26" i="3"/>
  <c r="S33" i="3" s="1"/>
  <c r="O33" i="3"/>
  <c r="T29" i="3"/>
  <c r="M26" i="3"/>
  <c r="T27" i="3"/>
  <c r="T30" i="3"/>
  <c r="I33" i="3"/>
  <c r="T28" i="3"/>
  <c r="J26" i="3"/>
  <c r="U26" i="3" s="1"/>
  <c r="U28" i="3"/>
  <c r="P33" i="3"/>
  <c r="M33" i="3"/>
  <c r="G30" i="3"/>
  <c r="U30" i="3" s="1"/>
  <c r="G29" i="3"/>
  <c r="U29" i="3" s="1"/>
  <c r="G27" i="3"/>
  <c r="U27" i="3" s="1"/>
  <c r="E33" i="3"/>
  <c r="U23" i="3"/>
  <c r="T26" i="3"/>
  <c r="T33" i="3" l="1"/>
  <c r="J33" i="3"/>
  <c r="U32" i="3"/>
  <c r="U33" i="3" s="1"/>
  <c r="G33" i="3"/>
</calcChain>
</file>

<file path=xl/sharedStrings.xml><?xml version="1.0" encoding="utf-8"?>
<sst xmlns="http://schemas.openxmlformats.org/spreadsheetml/2006/main" count="61" uniqueCount="41">
  <si>
    <t>Т/р</t>
  </si>
  <si>
    <t>Ойлар</t>
  </si>
  <si>
    <t>Январ</t>
  </si>
  <si>
    <t>Феврал</t>
  </si>
  <si>
    <t>Март</t>
  </si>
  <si>
    <t>Апрел</t>
  </si>
  <si>
    <t>Май</t>
  </si>
  <si>
    <t>Июн</t>
  </si>
  <si>
    <t>Июл</t>
  </si>
  <si>
    <t>Август</t>
  </si>
  <si>
    <t>Сентябр</t>
  </si>
  <si>
    <t>Октябр</t>
  </si>
  <si>
    <t>Ноябр</t>
  </si>
  <si>
    <t>Декабр</t>
  </si>
  <si>
    <t>Амалга ошириладиган ишлар</t>
  </si>
  <si>
    <t>1 га учун сарфланадиган кўчат</t>
  </si>
  <si>
    <t>Жами</t>
  </si>
  <si>
    <t>Жами ҳаражат</t>
  </si>
  <si>
    <t>Бошқа тушум</t>
  </si>
  <si>
    <t>Ер майдони</t>
  </si>
  <si>
    <r>
      <t>Жами харажат (</t>
    </r>
    <r>
      <rPr>
        <i/>
        <sz val="14"/>
        <color rgb="FFFF0000"/>
        <rFont val="Calibri"/>
        <family val="2"/>
        <scheme val="minor"/>
      </rPr>
      <t>минг сўмда</t>
    </r>
    <r>
      <rPr>
        <b/>
        <sz val="14"/>
        <color theme="1"/>
        <rFont val="Calibri"/>
        <family val="2"/>
        <scheme val="minor"/>
      </rPr>
      <t>)</t>
    </r>
  </si>
  <si>
    <r>
      <t>Нархи (</t>
    </r>
    <r>
      <rPr>
        <i/>
        <sz val="14"/>
        <color rgb="FFFF0000"/>
        <rFont val="Calibri"/>
        <family val="2"/>
        <scheme val="minor"/>
      </rPr>
      <t>Сўмда</t>
    </r>
    <r>
      <rPr>
        <sz val="14"/>
        <color theme="1"/>
        <rFont val="Calibri"/>
        <family val="2"/>
        <scheme val="minor"/>
      </rPr>
      <t>)</t>
    </r>
  </si>
  <si>
    <r>
      <t>Суғориш тизими (</t>
    </r>
    <r>
      <rPr>
        <i/>
        <sz val="14"/>
        <color rgb="FFFF0000"/>
        <rFont val="Calibri"/>
        <family val="2"/>
        <scheme val="minor"/>
      </rPr>
      <t>1 га .сўм</t>
    </r>
    <r>
      <rPr>
        <sz val="14"/>
        <color theme="1"/>
        <rFont val="Calibri"/>
        <family val="2"/>
        <scheme val="minor"/>
      </rPr>
      <t>)</t>
    </r>
  </si>
  <si>
    <r>
      <t>Кўчат                             (</t>
    </r>
    <r>
      <rPr>
        <i/>
        <sz val="14"/>
        <color rgb="FFFF0000"/>
        <rFont val="Calibri"/>
        <family val="2"/>
        <scheme val="minor"/>
      </rPr>
      <t>1 донаси  сўм</t>
    </r>
    <r>
      <rPr>
        <sz val="14"/>
        <color theme="1"/>
        <rFont val="Calibri"/>
        <family val="2"/>
        <scheme val="minor"/>
      </rPr>
      <t>)</t>
    </r>
  </si>
  <si>
    <t>2026-2030 йиллар давомидаги хул мевасидан олинадиган даромад</t>
  </si>
  <si>
    <t>2029 ЙИЛ</t>
  </si>
  <si>
    <r>
      <t>Ер тайёрлаш, бошка харажатлар (</t>
    </r>
    <r>
      <rPr>
        <i/>
        <sz val="14"/>
        <color rgb="FFFF0000"/>
        <rFont val="Calibri"/>
        <family val="2"/>
        <scheme val="minor"/>
      </rPr>
      <t>1 га учун</t>
    </r>
    <r>
      <rPr>
        <sz val="14"/>
        <color theme="1"/>
        <rFont val="Calibri"/>
        <family val="2"/>
        <scheme val="minor"/>
      </rPr>
      <t>)</t>
    </r>
  </si>
  <si>
    <t xml:space="preserve">                                ЛОЙИҲАСИ</t>
  </si>
  <si>
    <t>2026 йил</t>
  </si>
  <si>
    <t>2027 йил</t>
  </si>
  <si>
    <t>2028 йил</t>
  </si>
  <si>
    <t>2026-2030 йиллар бўйича</t>
  </si>
  <si>
    <r>
      <t>Ҳосилдорлик (</t>
    </r>
    <r>
      <rPr>
        <i/>
        <sz val="14"/>
        <color rgb="FFFF0000"/>
        <rFont val="Calibri"/>
        <family val="2"/>
        <scheme val="minor"/>
      </rPr>
      <t>1 га/центинер</t>
    </r>
    <r>
      <rPr>
        <sz val="14"/>
        <color theme="1"/>
        <rFont val="Calibri"/>
        <family val="2"/>
        <scheme val="minor"/>
      </rPr>
      <t>)</t>
    </r>
  </si>
  <si>
    <r>
      <t>Жами даромад (</t>
    </r>
    <r>
      <rPr>
        <i/>
        <sz val="14"/>
        <color rgb="FFFF0000"/>
        <rFont val="Calibri"/>
        <family val="2"/>
        <scheme val="minor"/>
      </rPr>
      <t>минг сўмда</t>
    </r>
    <r>
      <rPr>
        <sz val="14"/>
        <color theme="1"/>
        <rFont val="Calibri"/>
        <family val="2"/>
        <scheme val="minor"/>
      </rPr>
      <t>)</t>
    </r>
  </si>
  <si>
    <r>
      <t>Миқдори (</t>
    </r>
    <r>
      <rPr>
        <i/>
        <sz val="14"/>
        <color rgb="FFFF0000"/>
        <rFont val="Calibri"/>
        <family val="2"/>
        <scheme val="minor"/>
      </rPr>
      <t>1 га/кг</t>
    </r>
    <r>
      <rPr>
        <sz val="14"/>
        <color theme="1"/>
        <rFont val="Calibri"/>
        <family val="2"/>
        <scheme val="minor"/>
      </rPr>
      <t>)</t>
    </r>
  </si>
  <si>
    <r>
      <t>Жами миқдор (</t>
    </r>
    <r>
      <rPr>
        <i/>
        <sz val="14"/>
        <color rgb="FFFF0000"/>
        <rFont val="Calibri"/>
        <family val="2"/>
        <scheme val="minor"/>
      </rPr>
      <t>1 га/кг</t>
    </r>
    <r>
      <rPr>
        <sz val="14"/>
        <color theme="1"/>
        <rFont val="Calibri"/>
        <family val="2"/>
        <scheme val="minor"/>
      </rPr>
      <t>)</t>
    </r>
  </si>
  <si>
    <t>________________ вилояти, ________________  туманида ажратилган 2,0 СОТИХЛИК ер майдонида ГОЛУБИКА доривор ўсимлигини етиштириш бўйича</t>
  </si>
  <si>
    <t>2030 ЙИЛ</t>
  </si>
  <si>
    <t>АПРЕЛ-МАЙ</t>
  </si>
  <si>
    <t xml:space="preserve">  *2,0 СОТИХЛИК ПЛАНТАЦИЯГА 2025 ЙИЛНИНГ БАХОРГИ МАВСУМИДА 3 ЁШЛИК КУЧАТЛАРИ ЭКИЛСА, 2026-2030 ЙИЛЛАР ДАВОМИДА ЖАМИ 1 620 КГ МАХСУЛОТ ЕТИШТИРИШ, ШАРТЛИ РАВИШДА ХАР БИР КГ БАХОСИ 120 000 СУМДАН УМУМИЙ КИЙМАТИ 194 000 000 СУМЛИК МАХСУЛОТ СОТИЛИШИ, ШУНИНГДЕК,  2027 ЙИЛНИНГ БАХОРГИ МАВСУМИ УЧУН ВЕГЕТАТИВ УСУЛДА, ХАР БИР КУЧАТДАН УРТАЧА 10 ДОНАДАН (100*10=1000), ЖАМИ 1000 ДОНА КУШИМЧА КУЧАТ ТАЙЁРЛАШ, БУ ОРКАЛИ 2027 ЙИЛДА КУШИМЧА 20 СОТИХЛИК ПЛАНТАЦИЯ ТАШКИЛ ЭТИШ,2027-2030 ЙИЛЛАР ДАВОМИДА, ШУ ТАРИКА КУШИМЧА КУЧАТЛАР ЕТИШТИРИБ БОРИШ ОРКАЛИ УМУМИЙ ПЛАНТАЦИЯ МАЙДОНИНИ 80 СОТИХГА ЕТКАЗИШ ЁКИ КУШИМЧА ТАЙЕРЛАНГАН ЖАМИ 4000 ДОНА КУЧАТЛАРНИ СОТИШ ОРКАЛИ, КУШИМЧА 120 000 000 СУМ ДАРОМАДГА ЭГА БУЛИШ МУМКИН БУЛАДИ.     </t>
  </si>
  <si>
    <t>СУБСТРАКТ               ,        60 СМ*60 СМ* 45СМ ЧУКУР КОВЛАШ, КУЧАТ ЭКИШ ХАРАЖАТЛАРИ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</si>
</sst>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_-* #,##0.0\ _₽_-;\-* #,##0.0\ _₽_-;_-* &quot;-&quot;??\ _₽_-;_-@_-"/>
  </numFmts>
  <fonts count="20" x14ac:knownFonts="1">
    <font>
      <sz val="11"/>
      <color theme="1"/>
      <name val="Calibri"/>
      <family val="2"/>
      <scheme val="minor"/>
    </font>
    <font>
      <sz val="11"/>
      <color theme="1"/>
      <name val="Calibri"/>
      <family val="2"/>
      <scheme val="minor"/>
    </font>
    <font>
      <b/>
      <sz val="20"/>
      <color rgb="FF0070C0"/>
      <name val="Calibri"/>
      <family val="2"/>
      <charset val="204"/>
      <scheme val="minor"/>
    </font>
    <font>
      <b/>
      <sz val="11"/>
      <color rgb="FF00B050"/>
      <name val="Calibri"/>
      <family val="2"/>
      <charset val="204"/>
      <scheme val="minor"/>
    </font>
    <font>
      <b/>
      <sz val="16"/>
      <color theme="1"/>
      <name val="Arial"/>
      <family val="2"/>
      <charset val="204"/>
    </font>
    <font>
      <b/>
      <sz val="20"/>
      <color rgb="FF00B050"/>
      <name val="Arial"/>
      <family val="2"/>
      <charset val="204"/>
    </font>
    <font>
      <sz val="13"/>
      <color theme="1"/>
      <name val="Calibri"/>
      <family val="2"/>
      <scheme val="minor"/>
    </font>
    <font>
      <b/>
      <sz val="13"/>
      <color theme="1"/>
      <name val="Calibri"/>
      <family val="2"/>
      <scheme val="minor"/>
    </font>
    <font>
      <b/>
      <sz val="16"/>
      <color rgb="FFFF0000"/>
      <name val="Calibri"/>
      <family val="2"/>
      <charset val="204"/>
      <scheme val="minor"/>
    </font>
    <font>
      <b/>
      <sz val="18"/>
      <color theme="1"/>
      <name val="Arial"/>
      <family val="2"/>
      <charset val="204"/>
    </font>
    <font>
      <sz val="16"/>
      <color theme="1"/>
      <name val="Calibri"/>
      <family val="2"/>
      <scheme val="minor"/>
    </font>
    <font>
      <b/>
      <sz val="16"/>
      <color theme="1"/>
      <name val="Calibri"/>
      <family val="2"/>
      <scheme val="minor"/>
    </font>
    <font>
      <sz val="14"/>
      <color theme="1"/>
      <name val="Calibri"/>
      <family val="2"/>
      <scheme val="minor"/>
    </font>
    <font>
      <b/>
      <sz val="14"/>
      <color theme="1"/>
      <name val="Calibri"/>
      <family val="2"/>
      <scheme val="minor"/>
    </font>
    <font>
      <i/>
      <sz val="14"/>
      <color rgb="FFFF0000"/>
      <name val="Calibri"/>
      <family val="2"/>
      <scheme val="minor"/>
    </font>
    <font>
      <b/>
      <sz val="16"/>
      <color rgb="FF00B050"/>
      <name val="Calibri"/>
      <family val="2"/>
      <scheme val="minor"/>
    </font>
    <font>
      <sz val="16"/>
      <name val="Calibri"/>
      <family val="2"/>
      <scheme val="minor"/>
    </font>
    <font>
      <b/>
      <sz val="22"/>
      <color rgb="FFFF0000"/>
      <name val="Calibri"/>
      <family val="2"/>
      <charset val="204"/>
      <scheme val="minor"/>
    </font>
    <font>
      <b/>
      <sz val="16"/>
      <color theme="1"/>
      <name val="Calibri"/>
      <family val="2"/>
      <charset val="204"/>
      <scheme val="minor"/>
    </font>
    <font>
      <sz val="22"/>
      <color theme="1"/>
      <name val="Times New Roman"/>
      <family val="1"/>
      <charset val="204"/>
    </font>
  </fonts>
  <fills count="4">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right/>
      <top/>
      <bottom style="medium">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s>
  <cellStyleXfs count="2">
    <xf numFmtId="0" fontId="0" fillId="0" borderId="0"/>
    <xf numFmtId="43" fontId="1" fillId="0" borderId="0" applyFont="0" applyFill="0" applyBorder="0" applyAlignment="0" applyProtection="0"/>
  </cellStyleXfs>
  <cellXfs count="104">
    <xf numFmtId="0" fontId="0" fillId="0" borderId="0" xfId="0"/>
    <xf numFmtId="0" fontId="0" fillId="0" borderId="0" xfId="0" applyAlignment="1">
      <alignment horizontal="center" vertical="center" wrapText="1"/>
    </xf>
    <xf numFmtId="164" fontId="0" fillId="0" borderId="0" xfId="1" applyNumberFormat="1" applyFont="1" applyBorder="1" applyAlignment="1">
      <alignment horizontal="center" vertical="center" wrapText="1"/>
    </xf>
    <xf numFmtId="0" fontId="0" fillId="0" borderId="0" xfId="0" applyBorder="1" applyAlignment="1">
      <alignment vertical="center" wrapText="1"/>
    </xf>
    <xf numFmtId="0" fontId="2" fillId="0" borderId="0" xfId="0" applyFont="1" applyBorder="1" applyAlignment="1">
      <alignment vertical="center" wrapText="1"/>
    </xf>
    <xf numFmtId="0" fontId="0" fillId="0" borderId="14" xfId="0" applyBorder="1" applyAlignment="1">
      <alignment vertical="center" wrapText="1"/>
    </xf>
    <xf numFmtId="0" fontId="4" fillId="0" borderId="0" xfId="0" applyFont="1" applyAlignment="1">
      <alignment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0" fillId="0" borderId="3" xfId="0" applyFont="1" applyBorder="1" applyAlignment="1">
      <alignment horizontal="center" vertical="center" wrapText="1"/>
    </xf>
    <xf numFmtId="164" fontId="11" fillId="0" borderId="3" xfId="1" applyNumberFormat="1" applyFont="1" applyBorder="1" applyAlignment="1">
      <alignment horizontal="center" vertical="center" wrapText="1"/>
    </xf>
    <xf numFmtId="0" fontId="10" fillId="0" borderId="1" xfId="0" applyFont="1" applyBorder="1" applyAlignment="1">
      <alignment horizontal="center" vertical="center" wrapText="1"/>
    </xf>
    <xf numFmtId="164" fontId="10" fillId="0" borderId="1" xfId="1" applyNumberFormat="1" applyFont="1" applyBorder="1" applyAlignment="1">
      <alignment horizontal="center" vertical="center" wrapText="1"/>
    </xf>
    <xf numFmtId="164" fontId="11" fillId="0" borderId="1" xfId="1" applyNumberFormat="1" applyFont="1" applyBorder="1" applyAlignment="1">
      <alignment horizontal="center" vertical="center" wrapText="1"/>
    </xf>
    <xf numFmtId="0" fontId="10" fillId="0" borderId="2" xfId="0" applyFont="1" applyBorder="1" applyAlignment="1">
      <alignment horizontal="center" vertical="center" wrapText="1"/>
    </xf>
    <xf numFmtId="164" fontId="11" fillId="0" borderId="2" xfId="1" applyNumberFormat="1" applyFont="1" applyBorder="1" applyAlignment="1">
      <alignment horizontal="center" vertical="center" wrapText="1"/>
    </xf>
    <xf numFmtId="0" fontId="11" fillId="0" borderId="11" xfId="0" applyFont="1" applyBorder="1" applyAlignment="1">
      <alignment horizontal="center" vertical="center" wrapText="1"/>
    </xf>
    <xf numFmtId="164" fontId="11" fillId="0" borderId="11" xfId="1" applyNumberFormat="1" applyFont="1" applyBorder="1" applyAlignment="1">
      <alignment horizontal="center" vertical="center" wrapText="1"/>
    </xf>
    <xf numFmtId="164" fontId="11" fillId="0" borderId="12" xfId="1" applyNumberFormat="1" applyFont="1" applyBorder="1" applyAlignment="1">
      <alignment horizontal="center" vertical="center" wrapText="1"/>
    </xf>
    <xf numFmtId="0" fontId="12" fillId="0" borderId="0" xfId="0" applyFont="1" applyAlignment="1">
      <alignment horizontal="center" vertical="center" wrapText="1"/>
    </xf>
    <xf numFmtId="0" fontId="12" fillId="3" borderId="8" xfId="0" applyFont="1" applyFill="1" applyBorder="1" applyAlignment="1">
      <alignment horizontal="center" vertical="center" wrapText="1"/>
    </xf>
    <xf numFmtId="0" fontId="10" fillId="0" borderId="22" xfId="0" applyFont="1" applyBorder="1" applyAlignment="1">
      <alignment horizontal="center" vertical="center" wrapText="1"/>
    </xf>
    <xf numFmtId="164" fontId="10" fillId="3" borderId="3" xfId="1" applyNumberFormat="1" applyFont="1" applyFill="1" applyBorder="1" applyAlignment="1">
      <alignment horizontal="center" vertical="center" wrapText="1"/>
    </xf>
    <xf numFmtId="164" fontId="10" fillId="0" borderId="32" xfId="1" applyNumberFormat="1" applyFont="1" applyBorder="1" applyAlignment="1">
      <alignment horizontal="center" vertical="center" wrapText="1"/>
    </xf>
    <xf numFmtId="0" fontId="10" fillId="0" borderId="25" xfId="0" applyFont="1" applyBorder="1" applyAlignment="1">
      <alignment horizontal="center" vertical="center" wrapText="1"/>
    </xf>
    <xf numFmtId="0" fontId="10" fillId="0" borderId="33" xfId="0" applyFont="1" applyBorder="1" applyAlignment="1">
      <alignment horizontal="center" vertical="center" wrapText="1"/>
    </xf>
    <xf numFmtId="164" fontId="10" fillId="3" borderId="1" xfId="1" applyNumberFormat="1" applyFont="1" applyFill="1" applyBorder="1" applyAlignment="1">
      <alignment horizontal="center" vertical="center" wrapText="1"/>
    </xf>
    <xf numFmtId="164" fontId="11" fillId="3" borderId="1" xfId="1" applyNumberFormat="1" applyFont="1" applyFill="1" applyBorder="1" applyAlignment="1">
      <alignment horizontal="center" vertical="center" wrapText="1"/>
    </xf>
    <xf numFmtId="164" fontId="10" fillId="0" borderId="30" xfId="1" applyNumberFormat="1" applyFont="1" applyBorder="1" applyAlignment="1">
      <alignment horizontal="center" vertical="center" wrapText="1"/>
    </xf>
    <xf numFmtId="164" fontId="10" fillId="0" borderId="1" xfId="1" applyNumberFormat="1" applyFont="1" applyBorder="1" applyAlignment="1">
      <alignment vertical="center" wrapText="1"/>
    </xf>
    <xf numFmtId="164" fontId="15" fillId="0" borderId="1" xfId="1" applyNumberFormat="1" applyFont="1" applyBorder="1" applyAlignment="1">
      <alignment horizontal="center" vertical="center" wrapText="1"/>
    </xf>
    <xf numFmtId="164" fontId="16" fillId="0" borderId="30" xfId="1" applyNumberFormat="1" applyFont="1" applyBorder="1" applyAlignment="1">
      <alignment horizontal="center" vertical="center" wrapText="1"/>
    </xf>
    <xf numFmtId="0" fontId="10" fillId="0" borderId="18" xfId="0" applyFont="1" applyBorder="1" applyAlignment="1">
      <alignment horizontal="center" vertical="center" wrapText="1"/>
    </xf>
    <xf numFmtId="164" fontId="10" fillId="3" borderId="2" xfId="1" applyNumberFormat="1" applyFont="1" applyFill="1" applyBorder="1" applyAlignment="1">
      <alignment horizontal="center" vertical="center" wrapText="1"/>
    </xf>
    <xf numFmtId="0" fontId="11" fillId="0" borderId="13" xfId="0" applyFont="1" applyBorder="1" applyAlignment="1">
      <alignment horizontal="center" vertical="center" wrapText="1"/>
    </xf>
    <xf numFmtId="164" fontId="18" fillId="0" borderId="36" xfId="1" applyNumberFormat="1" applyFont="1" applyBorder="1" applyAlignment="1">
      <alignment horizontal="center" vertical="center" wrapText="1"/>
    </xf>
    <xf numFmtId="164" fontId="11" fillId="3" borderId="11" xfId="1" applyNumberFormat="1"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0" fillId="0" borderId="0" xfId="0" applyBorder="1" applyAlignment="1">
      <alignment horizontal="center" vertical="center" wrapText="1"/>
    </xf>
    <xf numFmtId="164" fontId="10" fillId="0" borderId="2" xfId="1" applyNumberFormat="1" applyFont="1" applyBorder="1" applyAlignment="1">
      <alignment horizontal="center" vertical="center" wrapText="1"/>
    </xf>
    <xf numFmtId="164" fontId="10" fillId="0" borderId="3" xfId="1" applyNumberFormat="1" applyFont="1" applyBorder="1" applyAlignment="1">
      <alignment horizontal="center" vertical="center" wrapText="1"/>
    </xf>
    <xf numFmtId="0" fontId="10" fillId="0" borderId="34" xfId="0" applyFont="1" applyBorder="1" applyAlignment="1">
      <alignment horizontal="center" vertical="center" wrapText="1"/>
    </xf>
    <xf numFmtId="0" fontId="10" fillId="0" borderId="31" xfId="0" applyFont="1" applyBorder="1" applyAlignment="1">
      <alignment horizontal="center" vertical="center" wrapText="1"/>
    </xf>
    <xf numFmtId="0" fontId="10" fillId="3" borderId="1" xfId="0" applyFont="1" applyFill="1" applyBorder="1" applyAlignment="1">
      <alignment horizontal="center" vertical="center" wrapText="1"/>
    </xf>
    <xf numFmtId="0" fontId="12" fillId="2" borderId="9" xfId="0" applyFont="1" applyFill="1" applyBorder="1" applyAlignment="1">
      <alignment horizontal="center" vertical="center" wrapText="1"/>
    </xf>
    <xf numFmtId="164" fontId="15" fillId="0" borderId="30" xfId="1" applyNumberFormat="1" applyFont="1" applyBorder="1" applyAlignment="1">
      <alignment horizontal="center" vertical="center" wrapText="1"/>
    </xf>
    <xf numFmtId="164" fontId="11" fillId="0" borderId="41" xfId="1" applyNumberFormat="1" applyFont="1" applyBorder="1" applyAlignment="1">
      <alignment horizontal="center" vertical="center" wrapText="1"/>
    </xf>
    <xf numFmtId="43" fontId="4" fillId="0" borderId="0" xfId="0" applyNumberFormat="1" applyFont="1" applyAlignment="1">
      <alignment vertical="center" wrapText="1"/>
    </xf>
    <xf numFmtId="43" fontId="2" fillId="0" borderId="0" xfId="0" applyNumberFormat="1" applyFont="1" applyBorder="1" applyAlignment="1">
      <alignment vertical="center" wrapText="1"/>
    </xf>
    <xf numFmtId="43" fontId="0" fillId="0" borderId="0" xfId="1" applyNumberFormat="1" applyFont="1" applyBorder="1" applyAlignment="1">
      <alignment horizontal="center" vertical="center" wrapText="1"/>
    </xf>
    <xf numFmtId="43" fontId="0" fillId="0" borderId="0" xfId="0" applyNumberFormat="1" applyAlignment="1">
      <alignment horizontal="center" vertical="center" wrapText="1"/>
    </xf>
    <xf numFmtId="43" fontId="12" fillId="2" borderId="8" xfId="0" applyNumberFormat="1" applyFont="1" applyFill="1" applyBorder="1" applyAlignment="1">
      <alignment horizontal="center" vertical="center" wrapText="1"/>
    </xf>
    <xf numFmtId="43" fontId="10" fillId="0" borderId="3" xfId="1" applyNumberFormat="1" applyFont="1" applyBorder="1" applyAlignment="1">
      <alignment horizontal="center" vertical="center" wrapText="1"/>
    </xf>
    <xf numFmtId="43" fontId="10" fillId="0" borderId="1" xfId="1" applyNumberFormat="1" applyFont="1" applyBorder="1" applyAlignment="1">
      <alignment horizontal="center" vertical="center" wrapText="1"/>
    </xf>
    <xf numFmtId="43" fontId="10" fillId="0" borderId="2" xfId="1" applyNumberFormat="1" applyFont="1" applyBorder="1" applyAlignment="1">
      <alignment horizontal="center" vertical="center" wrapText="1"/>
    </xf>
    <xf numFmtId="43" fontId="11" fillId="0" borderId="11" xfId="1" applyNumberFormat="1" applyFont="1" applyBorder="1" applyAlignment="1">
      <alignment horizontal="center" vertical="center" wrapText="1"/>
    </xf>
    <xf numFmtId="0" fontId="8" fillId="0" borderId="0" xfId="0" applyFont="1" applyAlignment="1">
      <alignment horizontal="center" vertical="center" wrapText="1"/>
    </xf>
    <xf numFmtId="0" fontId="9" fillId="0" borderId="0" xfId="0" applyFont="1" applyAlignment="1">
      <alignment horizontal="center" vertical="center" wrapText="1"/>
    </xf>
    <xf numFmtId="0" fontId="12" fillId="2" borderId="4"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0" fillId="0" borderId="0" xfId="0" applyBorder="1" applyAlignment="1">
      <alignment horizontal="center" vertical="center" wrapText="1"/>
    </xf>
    <xf numFmtId="0" fontId="5" fillId="0" borderId="0" xfId="0" applyFont="1" applyAlignment="1">
      <alignment horizontal="center" vertical="center" wrapText="1"/>
    </xf>
    <xf numFmtId="0" fontId="2" fillId="0" borderId="0" xfId="0" applyFont="1" applyBorder="1" applyAlignment="1">
      <alignment horizontal="center" vertical="center" wrapText="1"/>
    </xf>
    <xf numFmtId="164" fontId="3" fillId="0" borderId="0" xfId="1" applyNumberFormat="1" applyFont="1" applyBorder="1" applyAlignment="1">
      <alignment horizontal="left" vertical="center" wrapText="1"/>
    </xf>
    <xf numFmtId="0" fontId="7" fillId="0" borderId="13" xfId="0" applyFont="1" applyBorder="1" applyAlignment="1">
      <alignment horizontal="center" vertical="center" wrapText="1"/>
    </xf>
    <xf numFmtId="0" fontId="7" fillId="0" borderId="11" xfId="0" applyFont="1" applyBorder="1" applyAlignment="1">
      <alignment horizontal="center" vertical="center" wrapText="1"/>
    </xf>
    <xf numFmtId="0" fontId="17" fillId="0" borderId="37" xfId="0" applyFont="1" applyBorder="1" applyAlignment="1">
      <alignment horizontal="center" vertical="center" wrapText="1"/>
    </xf>
    <xf numFmtId="0" fontId="12" fillId="2" borderId="15" xfId="0" applyFont="1" applyFill="1" applyBorder="1" applyAlignment="1">
      <alignment horizontal="center" vertical="center" wrapText="1"/>
    </xf>
    <xf numFmtId="0" fontId="12" fillId="2" borderId="24"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10" fillId="0" borderId="34"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31"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26" xfId="0" applyFont="1" applyBorder="1" applyAlignment="1">
      <alignment horizontal="center" vertical="center" wrapText="1"/>
    </xf>
    <xf numFmtId="0" fontId="12" fillId="2" borderId="28" xfId="0" applyFont="1" applyFill="1" applyBorder="1" applyAlignment="1">
      <alignment horizontal="center" vertical="center" wrapText="1"/>
    </xf>
    <xf numFmtId="164" fontId="10" fillId="0" borderId="18" xfId="1" applyNumberFormat="1" applyFont="1" applyBorder="1" applyAlignment="1">
      <alignment horizontal="center" vertical="center" wrapText="1"/>
    </xf>
    <xf numFmtId="164" fontId="10" fillId="0" borderId="19" xfId="1" applyNumberFormat="1" applyFont="1" applyBorder="1" applyAlignment="1">
      <alignment horizontal="center" vertical="center" wrapText="1"/>
    </xf>
    <xf numFmtId="164" fontId="10" fillId="0" borderId="20" xfId="1" applyNumberFormat="1" applyFont="1" applyBorder="1" applyAlignment="1">
      <alignment horizontal="center" vertical="center" wrapText="1"/>
    </xf>
    <xf numFmtId="164" fontId="10" fillId="0" borderId="21" xfId="1" applyNumberFormat="1" applyFont="1" applyBorder="1" applyAlignment="1">
      <alignment horizontal="center" vertical="center" wrapText="1"/>
    </xf>
    <xf numFmtId="164" fontId="10" fillId="0" borderId="22" xfId="1" applyNumberFormat="1" applyFont="1" applyBorder="1" applyAlignment="1">
      <alignment horizontal="center" vertical="center" wrapText="1"/>
    </xf>
    <xf numFmtId="164" fontId="10" fillId="0" borderId="23" xfId="1" applyNumberFormat="1" applyFont="1" applyBorder="1" applyAlignment="1">
      <alignment horizontal="center" vertical="center" wrapText="1"/>
    </xf>
    <xf numFmtId="164" fontId="15" fillId="3" borderId="2" xfId="1" applyNumberFormat="1" applyFont="1" applyFill="1" applyBorder="1" applyAlignment="1">
      <alignment horizontal="center" vertical="center" wrapText="1"/>
    </xf>
    <xf numFmtId="164" fontId="15" fillId="3" borderId="38" xfId="1" applyNumberFormat="1" applyFont="1" applyFill="1" applyBorder="1" applyAlignment="1">
      <alignment horizontal="center" vertical="center" wrapText="1"/>
    </xf>
    <xf numFmtId="164" fontId="15" fillId="3" borderId="3" xfId="1" applyNumberFormat="1" applyFont="1" applyFill="1" applyBorder="1" applyAlignment="1">
      <alignment horizontal="center" vertical="center" wrapText="1"/>
    </xf>
    <xf numFmtId="0" fontId="19" fillId="0" borderId="0" xfId="0" applyFont="1" applyAlignment="1">
      <alignment horizontal="left" vertical="center" wrapText="1"/>
    </xf>
    <xf numFmtId="0" fontId="6" fillId="0" borderId="40"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42" xfId="0" applyFont="1" applyBorder="1" applyAlignment="1">
      <alignment horizontal="center" vertical="center" wrapText="1"/>
    </xf>
    <xf numFmtId="164" fontId="12" fillId="0" borderId="2" xfId="1" applyNumberFormat="1" applyFont="1" applyBorder="1" applyAlignment="1">
      <alignment horizontal="center" vertical="center" wrapText="1"/>
    </xf>
    <xf numFmtId="164" fontId="12" fillId="0" borderId="38" xfId="1" applyNumberFormat="1" applyFont="1" applyBorder="1" applyAlignment="1">
      <alignment horizontal="center" vertical="center" wrapText="1"/>
    </xf>
    <xf numFmtId="164" fontId="12" fillId="0" borderId="3" xfId="1" applyNumberFormat="1" applyFont="1" applyBorder="1" applyAlignment="1">
      <alignment horizontal="center" vertical="center" wrapText="1"/>
    </xf>
    <xf numFmtId="164" fontId="10" fillId="0" borderId="25" xfId="1" applyNumberFormat="1" applyFont="1" applyBorder="1" applyAlignment="1">
      <alignment horizontal="center" vertical="center" wrapText="1"/>
    </xf>
    <xf numFmtId="164" fontId="10" fillId="0" borderId="39" xfId="1" applyNumberFormat="1" applyFont="1" applyBorder="1" applyAlignment="1">
      <alignment horizontal="center" vertical="center" wrapText="1"/>
    </xf>
    <xf numFmtId="43" fontId="0" fillId="0" borderId="0" xfId="1" applyFont="1"/>
  </cellXfs>
  <cellStyles count="2">
    <cellStyle name="Обычный" xfId="0" builtinId="0"/>
    <cellStyle name="Финансовый" xfId="1" builtin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51955</xdr:colOff>
      <xdr:row>36</xdr:row>
      <xdr:rowOff>155862</xdr:rowOff>
    </xdr:from>
    <xdr:to>
      <xdr:col>16</xdr:col>
      <xdr:colOff>909044</xdr:colOff>
      <xdr:row>44</xdr:row>
      <xdr:rowOff>43802</xdr:rowOff>
    </xdr:to>
    <xdr:sp macro="" textlink="">
      <xdr:nvSpPr>
        <xdr:cNvPr id="2" name="AutoShape 9" descr="Сироп Ягоды годжи Натюрлих-Фреш торговой марки Dr.Shuster Balsam (Godji  sirop)">
          <a:extLst>
            <a:ext uri="{FF2B5EF4-FFF2-40B4-BE49-F238E27FC236}">
              <a16:creationId xmlns:a16="http://schemas.microsoft.com/office/drawing/2014/main" id="{FDC35284-66F8-41C1-90CD-C2F74A440173}"/>
            </a:ext>
          </a:extLst>
        </xdr:cNvPr>
        <xdr:cNvSpPr>
          <a:spLocks noChangeAspect="1" noChangeArrowheads="1"/>
        </xdr:cNvSpPr>
      </xdr:nvSpPr>
      <xdr:spPr bwMode="auto">
        <a:xfrm>
          <a:off x="17568430" y="16767462"/>
          <a:ext cx="3133564" cy="14119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336176</xdr:colOff>
      <xdr:row>2</xdr:row>
      <xdr:rowOff>74706</xdr:rowOff>
    </xdr:from>
    <xdr:to>
      <xdr:col>13</xdr:col>
      <xdr:colOff>821766</xdr:colOff>
      <xdr:row>16</xdr:row>
      <xdr:rowOff>54429</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11140247" y="673420"/>
          <a:ext cx="6336661" cy="4796652"/>
        </a:xfrm>
        <a:prstGeom prst="rect">
          <a:avLst/>
        </a:prstGeom>
      </xdr:spPr>
    </xdr:pic>
    <xdr:clientData/>
  </xdr:twoCellAnchor>
  <xdr:twoCellAnchor editAs="oneCell">
    <xdr:from>
      <xdr:col>14</xdr:col>
      <xdr:colOff>224118</xdr:colOff>
      <xdr:row>2</xdr:row>
      <xdr:rowOff>765735</xdr:rowOff>
    </xdr:from>
    <xdr:to>
      <xdr:col>20</xdr:col>
      <xdr:colOff>1045882</xdr:colOff>
      <xdr:row>16</xdr:row>
      <xdr:rowOff>843643</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17777332" y="1364449"/>
          <a:ext cx="7870264" cy="4894837"/>
        </a:xfrm>
        <a:prstGeom prst="rect">
          <a:avLst/>
        </a:prstGeom>
      </xdr:spPr>
    </xdr:pic>
    <xdr:clientData/>
  </xdr:twoCellAnchor>
  <xdr:twoCellAnchor editAs="oneCell">
    <xdr:from>
      <xdr:col>1</xdr:col>
      <xdr:colOff>0</xdr:colOff>
      <xdr:row>35</xdr:row>
      <xdr:rowOff>37354</xdr:rowOff>
    </xdr:from>
    <xdr:to>
      <xdr:col>7</xdr:col>
      <xdr:colOff>37353</xdr:colOff>
      <xdr:row>55</xdr:row>
      <xdr:rowOff>114301</xdr:rowOff>
    </xdr:to>
    <xdr:pic>
      <xdr:nvPicPr>
        <xdr:cNvPr id="5" name="Рисунок 4"/>
        <xdr:cNvPicPr>
          <a:picLocks noChangeAspect="1"/>
        </xdr:cNvPicPr>
      </xdr:nvPicPr>
      <xdr:blipFill>
        <a:blip xmlns:r="http://schemas.openxmlformats.org/officeDocument/2006/relationships" r:embed="rId3"/>
        <a:stretch>
          <a:fillRect/>
        </a:stretch>
      </xdr:blipFill>
      <xdr:spPr>
        <a:xfrm>
          <a:off x="704850" y="16344154"/>
          <a:ext cx="8314578" cy="3886947"/>
        </a:xfrm>
        <a:prstGeom prst="rect">
          <a:avLst/>
        </a:prstGeom>
      </xdr:spPr>
    </xdr:pic>
    <xdr:clientData/>
  </xdr:twoCellAnchor>
  <xdr:twoCellAnchor editAs="oneCell">
    <xdr:from>
      <xdr:col>7</xdr:col>
      <xdr:colOff>765735</xdr:colOff>
      <xdr:row>34</xdr:row>
      <xdr:rowOff>3436470</xdr:rowOff>
    </xdr:from>
    <xdr:to>
      <xdr:col>12</xdr:col>
      <xdr:colOff>520126</xdr:colOff>
      <xdr:row>55</xdr:row>
      <xdr:rowOff>92262</xdr:rowOff>
    </xdr:to>
    <xdr:pic>
      <xdr:nvPicPr>
        <xdr:cNvPr id="6" name="Рисунок 5"/>
        <xdr:cNvPicPr>
          <a:picLocks noChangeAspect="1"/>
        </xdr:cNvPicPr>
      </xdr:nvPicPr>
      <xdr:blipFill>
        <a:blip xmlns:r="http://schemas.openxmlformats.org/officeDocument/2006/relationships" r:embed="rId4"/>
        <a:stretch>
          <a:fillRect/>
        </a:stretch>
      </xdr:blipFill>
      <xdr:spPr>
        <a:xfrm>
          <a:off x="9747810" y="16295220"/>
          <a:ext cx="5877111" cy="3894792"/>
        </a:xfrm>
        <a:prstGeom prst="rect">
          <a:avLst/>
        </a:prstGeom>
      </xdr:spPr>
    </xdr:pic>
    <xdr:clientData/>
  </xdr:twoCellAnchor>
  <xdr:twoCellAnchor editAs="oneCell">
    <xdr:from>
      <xdr:col>12</xdr:col>
      <xdr:colOff>728382</xdr:colOff>
      <xdr:row>35</xdr:row>
      <xdr:rowOff>0</xdr:rowOff>
    </xdr:from>
    <xdr:to>
      <xdr:col>16</xdr:col>
      <xdr:colOff>317501</xdr:colOff>
      <xdr:row>55</xdr:row>
      <xdr:rowOff>114300</xdr:rowOff>
    </xdr:to>
    <xdr:pic>
      <xdr:nvPicPr>
        <xdr:cNvPr id="7" name="Рисунок 6"/>
        <xdr:cNvPicPr>
          <a:picLocks noChangeAspect="1"/>
        </xdr:cNvPicPr>
      </xdr:nvPicPr>
      <xdr:blipFill>
        <a:blip xmlns:r="http://schemas.openxmlformats.org/officeDocument/2006/relationships" r:embed="rId5"/>
        <a:stretch>
          <a:fillRect/>
        </a:stretch>
      </xdr:blipFill>
      <xdr:spPr>
        <a:xfrm>
          <a:off x="16073157" y="16306800"/>
          <a:ext cx="4037294" cy="3924300"/>
        </a:xfrm>
        <a:prstGeom prst="rect">
          <a:avLst/>
        </a:prstGeom>
      </xdr:spPr>
    </xdr:pic>
    <xdr:clientData/>
  </xdr:twoCellAnchor>
  <xdr:twoCellAnchor editAs="oneCell">
    <xdr:from>
      <xdr:col>17</xdr:col>
      <xdr:colOff>0</xdr:colOff>
      <xdr:row>35</xdr:row>
      <xdr:rowOff>-1</xdr:rowOff>
    </xdr:from>
    <xdr:to>
      <xdr:col>20</xdr:col>
      <xdr:colOff>1326028</xdr:colOff>
      <xdr:row>55</xdr:row>
      <xdr:rowOff>151651</xdr:rowOff>
    </xdr:to>
    <xdr:pic>
      <xdr:nvPicPr>
        <xdr:cNvPr id="8" name="Рисунок 7"/>
        <xdr:cNvPicPr>
          <a:picLocks noChangeAspect="1"/>
        </xdr:cNvPicPr>
      </xdr:nvPicPr>
      <xdr:blipFill>
        <a:blip xmlns:r="http://schemas.openxmlformats.org/officeDocument/2006/relationships" r:embed="rId6"/>
        <a:stretch>
          <a:fillRect/>
        </a:stretch>
      </xdr:blipFill>
      <xdr:spPr>
        <a:xfrm>
          <a:off x="20802600" y="16306799"/>
          <a:ext cx="5050304" cy="3961652"/>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3"/>
  <sheetViews>
    <sheetView tabSelected="1" topLeftCell="A4" zoomScale="77" zoomScaleNormal="77" workbookViewId="0">
      <selection activeCell="F13" sqref="F13"/>
    </sheetView>
  </sheetViews>
  <sheetFormatPr defaultColWidth="9.140625" defaultRowHeight="15" x14ac:dyDescent="0.25"/>
  <cols>
    <col min="1" max="1" width="10.5703125" customWidth="1"/>
    <col min="2" max="2" width="25.140625" customWidth="1"/>
    <col min="3" max="3" width="15.7109375" customWidth="1"/>
    <col min="4" max="4" width="23.140625" customWidth="1"/>
    <col min="5" max="5" width="18.28515625" customWidth="1"/>
    <col min="6" max="6" width="20.5703125" customWidth="1"/>
    <col min="7" max="7" width="21.28515625" customWidth="1"/>
    <col min="8" max="8" width="23.28515625" customWidth="1"/>
    <col min="9" max="9" width="16.7109375" customWidth="1"/>
    <col min="10" max="10" width="20.5703125" customWidth="1"/>
    <col min="11" max="11" width="15.7109375" customWidth="1"/>
    <col min="12" max="12" width="15.5703125" customWidth="1"/>
    <col min="13" max="13" width="19.140625" customWidth="1"/>
    <col min="14" max="14" width="13.42578125" customWidth="1"/>
    <col min="15" max="15" width="15.140625" customWidth="1"/>
    <col min="16" max="16" width="19" customWidth="1"/>
    <col min="17" max="17" width="15.140625" customWidth="1"/>
    <col min="18" max="18" width="17.42578125" customWidth="1"/>
    <col min="19" max="19" width="19.42578125" customWidth="1"/>
    <col min="20" max="20" width="19" customWidth="1"/>
    <col min="21" max="21" width="21.28515625" customWidth="1"/>
    <col min="22" max="22" width="10.7109375" bestFit="1" customWidth="1"/>
    <col min="24" max="24" width="9.7109375" bestFit="1" customWidth="1"/>
    <col min="25" max="25" width="8.7109375" bestFit="1" customWidth="1"/>
    <col min="26" max="26" width="10.7109375" bestFit="1" customWidth="1"/>
  </cols>
  <sheetData>
    <row r="1" spans="1:27" s="1" customFormat="1" ht="19.5" customHeight="1" thickBot="1" x14ac:dyDescent="0.3">
      <c r="A1" s="58" t="s">
        <v>17</v>
      </c>
      <c r="B1" s="58"/>
      <c r="C1" s="58"/>
      <c r="D1" s="58"/>
      <c r="E1" s="58"/>
      <c r="F1" s="58"/>
      <c r="G1" s="58"/>
      <c r="H1" s="58"/>
      <c r="J1" s="59" t="s">
        <v>36</v>
      </c>
      <c r="K1" s="59"/>
      <c r="L1" s="59"/>
      <c r="M1" s="59"/>
      <c r="N1" s="59"/>
      <c r="O1" s="59"/>
      <c r="P1" s="59"/>
      <c r="Q1" s="59"/>
      <c r="R1" s="59"/>
      <c r="S1" s="59"/>
    </row>
    <row r="2" spans="1:27" s="1" customFormat="1" ht="27" customHeight="1" x14ac:dyDescent="0.25">
      <c r="A2" s="60" t="s">
        <v>0</v>
      </c>
      <c r="B2" s="62" t="s">
        <v>1</v>
      </c>
      <c r="C2" s="38"/>
      <c r="D2" s="62" t="s">
        <v>14</v>
      </c>
      <c r="E2" s="62"/>
      <c r="F2" s="62"/>
      <c r="G2" s="62"/>
      <c r="H2" s="64" t="s">
        <v>20</v>
      </c>
      <c r="I2" s="5"/>
      <c r="J2" s="59"/>
      <c r="K2" s="59"/>
      <c r="L2" s="59"/>
      <c r="M2" s="59"/>
      <c r="N2" s="59"/>
      <c r="O2" s="59"/>
      <c r="P2" s="59"/>
      <c r="Q2" s="59"/>
      <c r="R2" s="59"/>
      <c r="S2" s="59"/>
      <c r="T2" s="3"/>
      <c r="U2" s="3"/>
      <c r="V2" s="3"/>
      <c r="W2" s="66"/>
      <c r="X2" s="66"/>
      <c r="Y2" s="66"/>
      <c r="Z2" s="66"/>
      <c r="AA2" s="40"/>
    </row>
    <row r="3" spans="1:27" s="1" customFormat="1" ht="73.5" customHeight="1" thickBot="1" x14ac:dyDescent="0.3">
      <c r="A3" s="61"/>
      <c r="B3" s="63"/>
      <c r="C3" s="39" t="s">
        <v>19</v>
      </c>
      <c r="D3" s="39" t="s">
        <v>26</v>
      </c>
      <c r="E3" s="39" t="s">
        <v>15</v>
      </c>
      <c r="F3" s="39" t="s">
        <v>23</v>
      </c>
      <c r="G3" s="39" t="s">
        <v>22</v>
      </c>
      <c r="H3" s="65"/>
      <c r="I3" s="40"/>
      <c r="J3" s="67" t="s">
        <v>27</v>
      </c>
      <c r="K3" s="67"/>
      <c r="L3" s="67"/>
      <c r="M3" s="67"/>
      <c r="N3" s="67"/>
      <c r="O3" s="67"/>
      <c r="P3" s="67"/>
      <c r="Q3" s="67"/>
      <c r="R3" s="67"/>
      <c r="S3" s="67"/>
      <c r="T3" s="40"/>
      <c r="U3" s="40"/>
      <c r="V3" s="40"/>
      <c r="W3" s="40"/>
      <c r="X3" s="40"/>
      <c r="Y3" s="40"/>
      <c r="Z3" s="40"/>
      <c r="AA3" s="40"/>
    </row>
    <row r="4" spans="1:27" s="1" customFormat="1" ht="22.5" customHeight="1" x14ac:dyDescent="0.25">
      <c r="A4" s="9">
        <v>1</v>
      </c>
      <c r="B4" s="95" t="s">
        <v>38</v>
      </c>
      <c r="C4" s="10"/>
      <c r="D4" s="42"/>
      <c r="E4" s="42"/>
      <c r="F4" s="42"/>
      <c r="G4" s="42"/>
      <c r="H4" s="11"/>
      <c r="I4" s="2"/>
      <c r="J4" s="6"/>
      <c r="K4" s="6"/>
      <c r="L4" s="6"/>
      <c r="M4" s="6"/>
      <c r="N4" s="6"/>
      <c r="O4" s="6"/>
      <c r="P4" s="6"/>
      <c r="Q4" s="6"/>
      <c r="R4" s="49"/>
      <c r="S4" s="6"/>
      <c r="T4" s="2"/>
      <c r="U4" s="2"/>
      <c r="V4" s="2"/>
      <c r="W4" s="2"/>
      <c r="X4" s="2"/>
      <c r="Y4" s="2"/>
      <c r="Z4" s="2"/>
      <c r="AA4" s="40"/>
    </row>
    <row r="5" spans="1:27" s="1" customFormat="1" ht="22.5" customHeight="1" x14ac:dyDescent="0.25">
      <c r="A5" s="7">
        <v>2</v>
      </c>
      <c r="B5" s="96"/>
      <c r="C5" s="12"/>
      <c r="D5" s="13"/>
      <c r="E5" s="13"/>
      <c r="F5" s="13"/>
      <c r="G5" s="13"/>
      <c r="H5" s="14"/>
      <c r="I5" s="2"/>
      <c r="J5" s="68"/>
      <c r="K5" s="68"/>
      <c r="L5" s="68"/>
      <c r="M5" s="68"/>
      <c r="N5" s="68"/>
      <c r="O5" s="68"/>
      <c r="P5" s="68"/>
      <c r="Q5" s="68"/>
      <c r="R5" s="68"/>
      <c r="S5" s="68"/>
      <c r="T5" s="2"/>
      <c r="U5" s="2"/>
      <c r="V5" s="2"/>
      <c r="W5" s="2"/>
      <c r="X5" s="2"/>
      <c r="Y5" s="2"/>
      <c r="Z5" s="2"/>
      <c r="AA5" s="40"/>
    </row>
    <row r="6" spans="1:27" s="1" customFormat="1" ht="22.5" customHeight="1" x14ac:dyDescent="0.25">
      <c r="A6" s="7">
        <v>3</v>
      </c>
      <c r="B6" s="96"/>
      <c r="C6" s="12"/>
      <c r="D6" s="13"/>
      <c r="E6" s="13"/>
      <c r="F6" s="13"/>
      <c r="G6" s="13"/>
      <c r="H6" s="14"/>
      <c r="I6" s="2"/>
      <c r="J6" s="68"/>
      <c r="K6" s="68"/>
      <c r="L6" s="68"/>
      <c r="M6" s="68"/>
      <c r="N6" s="68"/>
      <c r="O6" s="68"/>
      <c r="P6" s="68"/>
      <c r="Q6" s="68"/>
      <c r="R6" s="68"/>
      <c r="S6" s="68"/>
      <c r="T6" s="2"/>
      <c r="U6" s="2"/>
      <c r="V6" s="2"/>
      <c r="W6" s="2"/>
      <c r="X6" s="2"/>
      <c r="Y6" s="2"/>
      <c r="Z6" s="2"/>
      <c r="AA6" s="40"/>
    </row>
    <row r="7" spans="1:27" s="1" customFormat="1" ht="22.5" customHeight="1" x14ac:dyDescent="0.25">
      <c r="A7" s="7">
        <v>4</v>
      </c>
      <c r="B7" s="96"/>
      <c r="C7" s="45">
        <v>1</v>
      </c>
      <c r="D7" s="27">
        <v>850000000</v>
      </c>
      <c r="E7" s="27">
        <v>4000</v>
      </c>
      <c r="F7" s="27">
        <v>140000</v>
      </c>
      <c r="G7" s="27">
        <v>100000000</v>
      </c>
      <c r="H7" s="28">
        <f>(C7*D7)+(C7*E7*F7)+C7*G7</f>
        <v>1510000000</v>
      </c>
      <c r="I7" s="2"/>
      <c r="J7" s="2"/>
      <c r="K7" s="2"/>
      <c r="L7" s="4"/>
      <c r="M7" s="4"/>
      <c r="N7" s="4"/>
      <c r="O7" s="4"/>
      <c r="P7" s="4"/>
      <c r="Q7" s="4"/>
      <c r="R7" s="50"/>
      <c r="S7" s="4"/>
      <c r="T7" s="2"/>
      <c r="U7" s="2"/>
      <c r="V7" s="2"/>
      <c r="W7" s="2"/>
      <c r="X7" s="2"/>
      <c r="Y7" s="2"/>
      <c r="Z7" s="2"/>
      <c r="AA7" s="40"/>
    </row>
    <row r="8" spans="1:27" s="1" customFormat="1" ht="22.5" customHeight="1" x14ac:dyDescent="0.25">
      <c r="A8" s="7">
        <v>5</v>
      </c>
      <c r="B8" s="96"/>
      <c r="C8" s="12">
        <v>0.02</v>
      </c>
      <c r="D8" s="13">
        <f>D7*C8</f>
        <v>17000000</v>
      </c>
      <c r="E8" s="13">
        <v>100</v>
      </c>
      <c r="F8" s="13">
        <f>F7</f>
        <v>140000</v>
      </c>
      <c r="G8" s="13">
        <f>G7*C8</f>
        <v>2000000</v>
      </c>
      <c r="H8" s="14">
        <f>D8+E9+G8</f>
        <v>33000000</v>
      </c>
      <c r="I8" s="2"/>
      <c r="J8" s="2"/>
      <c r="K8" s="2"/>
      <c r="L8" s="4"/>
      <c r="M8" s="4"/>
      <c r="N8" s="4"/>
      <c r="O8" s="4"/>
      <c r="P8" s="4"/>
      <c r="Q8" s="4"/>
      <c r="R8" s="50"/>
      <c r="S8" s="4"/>
      <c r="T8" s="2"/>
      <c r="U8" s="2"/>
      <c r="V8" s="2"/>
      <c r="W8" s="2"/>
      <c r="X8" s="2"/>
      <c r="Y8" s="2"/>
      <c r="Z8" s="2"/>
      <c r="AA8" s="40"/>
    </row>
    <row r="9" spans="1:27" s="1" customFormat="1" ht="22.5" customHeight="1" x14ac:dyDescent="0.25">
      <c r="A9" s="7">
        <v>6</v>
      </c>
      <c r="B9" s="96"/>
      <c r="C9" s="12"/>
      <c r="D9" s="98" t="s">
        <v>40</v>
      </c>
      <c r="E9" s="101">
        <f>E8*F8</f>
        <v>14000000</v>
      </c>
      <c r="F9" s="102"/>
      <c r="G9" s="13"/>
      <c r="H9" s="14"/>
      <c r="I9" s="2"/>
      <c r="J9" s="2"/>
      <c r="K9" s="2"/>
      <c r="L9" s="2"/>
      <c r="M9" s="2"/>
      <c r="N9" s="2"/>
      <c r="O9" s="2"/>
      <c r="P9"/>
      <c r="Q9" s="2"/>
      <c r="R9" s="51"/>
      <c r="S9" s="2"/>
      <c r="T9" s="2"/>
      <c r="U9" s="2"/>
      <c r="V9" s="2"/>
      <c r="W9" s="2"/>
      <c r="X9" s="2"/>
      <c r="Y9" s="2"/>
      <c r="Z9" s="2"/>
      <c r="AA9" s="40"/>
    </row>
    <row r="10" spans="1:27" s="1" customFormat="1" ht="22.5" customHeight="1" x14ac:dyDescent="0.25">
      <c r="A10" s="7">
        <v>7</v>
      </c>
      <c r="B10" s="96"/>
      <c r="C10" s="12"/>
      <c r="D10" s="99"/>
      <c r="E10" s="13"/>
      <c r="F10" s="13"/>
      <c r="G10" s="13"/>
      <c r="H10" s="14"/>
      <c r="I10" s="2"/>
      <c r="J10"/>
      <c r="K10" s="2"/>
      <c r="L10" s="69"/>
      <c r="M10" s="69"/>
      <c r="N10" s="69"/>
      <c r="O10" s="69"/>
      <c r="P10" s="69"/>
      <c r="Q10" s="69"/>
      <c r="R10" s="51"/>
      <c r="S10" s="2"/>
      <c r="T10" s="2"/>
      <c r="U10" s="2"/>
      <c r="V10" s="2"/>
      <c r="W10" s="2"/>
      <c r="X10" s="2"/>
      <c r="Y10" s="2"/>
      <c r="Z10" s="2"/>
      <c r="AA10" s="40"/>
    </row>
    <row r="11" spans="1:27" s="1" customFormat="1" ht="22.5" customHeight="1" x14ac:dyDescent="0.25">
      <c r="A11" s="7">
        <v>8</v>
      </c>
      <c r="B11" s="96"/>
      <c r="C11" s="12"/>
      <c r="D11" s="99"/>
      <c r="E11" s="13"/>
      <c r="F11" s="13"/>
      <c r="G11" s="13"/>
      <c r="H11" s="14"/>
      <c r="I11" s="2"/>
      <c r="J11" s="2"/>
      <c r="K11" s="2"/>
      <c r="L11" s="2"/>
      <c r="M11" s="2"/>
      <c r="N11" s="2"/>
      <c r="O11" s="2"/>
      <c r="P11" s="2"/>
      <c r="Q11" s="2"/>
      <c r="R11" s="51"/>
      <c r="S11" s="2"/>
      <c r="T11" s="2"/>
      <c r="U11" s="2"/>
      <c r="V11" s="2"/>
      <c r="W11" s="2"/>
      <c r="X11" s="2"/>
      <c r="Y11" s="2"/>
      <c r="Z11" s="2"/>
      <c r="AA11" s="40"/>
    </row>
    <row r="12" spans="1:27" s="1" customFormat="1" ht="22.5" customHeight="1" x14ac:dyDescent="0.25">
      <c r="A12" s="7">
        <v>9</v>
      </c>
      <c r="B12" s="96"/>
      <c r="C12" s="12"/>
      <c r="D12" s="99"/>
      <c r="E12" s="13"/>
      <c r="F12" s="13"/>
      <c r="G12" s="13"/>
      <c r="H12" s="14"/>
      <c r="I12" s="2"/>
      <c r="J12" s="2"/>
      <c r="K12" s="2"/>
      <c r="L12" s="2"/>
      <c r="M12" s="2"/>
      <c r="N12" s="2"/>
      <c r="O12" s="2"/>
      <c r="P12" s="2"/>
      <c r="Q12" s="2"/>
      <c r="R12" s="51"/>
      <c r="S12" s="2"/>
      <c r="T12" s="2"/>
      <c r="U12" s="2"/>
      <c r="V12" s="2"/>
      <c r="W12" s="2"/>
      <c r="X12" s="2"/>
      <c r="Y12" s="2"/>
      <c r="Z12" s="2"/>
      <c r="AA12" s="40"/>
    </row>
    <row r="13" spans="1:27" s="1" customFormat="1" ht="22.5" customHeight="1" x14ac:dyDescent="0.25">
      <c r="A13" s="7">
        <v>10</v>
      </c>
      <c r="B13" s="96"/>
      <c r="C13" s="12"/>
      <c r="D13" s="99"/>
      <c r="E13" s="13"/>
      <c r="F13" s="13"/>
      <c r="G13" s="13"/>
      <c r="H13" s="14"/>
      <c r="I13" s="2"/>
      <c r="J13" s="2"/>
      <c r="K13" s="2"/>
      <c r="L13" s="2"/>
      <c r="M13" s="2"/>
      <c r="N13" s="2"/>
      <c r="O13" s="2"/>
      <c r="P13" s="2"/>
      <c r="Q13" s="2"/>
      <c r="R13" s="51"/>
      <c r="S13" s="2"/>
      <c r="T13" s="2"/>
      <c r="U13" s="2"/>
      <c r="V13" s="2"/>
      <c r="W13" s="2"/>
      <c r="X13" s="2"/>
      <c r="Y13" s="2"/>
      <c r="Z13" s="2"/>
      <c r="AA13" s="40"/>
    </row>
    <row r="14" spans="1:27" s="1" customFormat="1" ht="22.5" customHeight="1" x14ac:dyDescent="0.25">
      <c r="A14" s="7">
        <v>11</v>
      </c>
      <c r="B14" s="96"/>
      <c r="C14" s="12"/>
      <c r="D14" s="100"/>
      <c r="E14" s="13"/>
      <c r="F14" s="13"/>
      <c r="G14" s="13"/>
      <c r="H14" s="14"/>
      <c r="I14" s="2"/>
      <c r="J14" s="2"/>
      <c r="K14" s="2"/>
      <c r="L14" s="2"/>
      <c r="M14" s="2"/>
      <c r="N14" s="2"/>
      <c r="O14" s="2"/>
      <c r="P14" s="2"/>
      <c r="Q14" s="2"/>
      <c r="R14" s="51"/>
      <c r="S14" s="2"/>
      <c r="T14" s="2"/>
      <c r="U14" s="2"/>
      <c r="V14" s="2"/>
      <c r="W14" s="2"/>
      <c r="X14" s="2"/>
      <c r="Y14" s="2"/>
      <c r="Z14" s="2"/>
      <c r="AA14" s="40"/>
    </row>
    <row r="15" spans="1:27" s="1" customFormat="1" ht="22.5" customHeight="1" thickBot="1" x14ac:dyDescent="0.3">
      <c r="A15" s="8">
        <v>12</v>
      </c>
      <c r="B15" s="97"/>
      <c r="C15" s="15"/>
      <c r="D15" s="41"/>
      <c r="E15" s="41"/>
      <c r="F15" s="41"/>
      <c r="G15" s="41"/>
      <c r="H15" s="16"/>
      <c r="I15" s="2"/>
      <c r="J15" s="2"/>
      <c r="K15" s="2"/>
      <c r="L15" s="2"/>
      <c r="M15" s="2"/>
      <c r="N15" s="2"/>
      <c r="O15" s="2"/>
      <c r="P15" s="2"/>
      <c r="Q15" s="2"/>
      <c r="R15" s="51"/>
      <c r="S15" s="2"/>
      <c r="T15" s="2"/>
      <c r="U15" s="2"/>
      <c r="V15" s="2"/>
      <c r="W15" s="2"/>
      <c r="X15" s="2"/>
      <c r="Y15" s="2"/>
      <c r="Z15" s="2"/>
      <c r="AA15" s="40"/>
    </row>
    <row r="16" spans="1:27" s="1" customFormat="1" ht="22.5" customHeight="1" thickBot="1" x14ac:dyDescent="0.3">
      <c r="A16" s="70" t="s">
        <v>16</v>
      </c>
      <c r="B16" s="71"/>
      <c r="C16" s="17"/>
      <c r="D16" s="18"/>
      <c r="E16" s="18"/>
      <c r="F16" s="18"/>
      <c r="G16" s="18"/>
      <c r="H16" s="19">
        <f>H8</f>
        <v>33000000</v>
      </c>
      <c r="I16" s="2"/>
      <c r="J16" s="2"/>
      <c r="K16" s="2"/>
      <c r="L16" s="2"/>
      <c r="M16" s="2"/>
      <c r="N16" s="2"/>
      <c r="O16" s="2"/>
      <c r="P16" s="2"/>
      <c r="Q16" s="2"/>
      <c r="R16" s="51"/>
      <c r="S16" s="2"/>
      <c r="T16" s="2"/>
      <c r="U16" s="2"/>
      <c r="V16" s="2"/>
      <c r="W16" s="2"/>
      <c r="X16" s="2"/>
      <c r="Y16" s="2"/>
      <c r="Z16" s="2"/>
      <c r="AA16" s="40"/>
    </row>
    <row r="17" spans="1:21" s="1" customFormat="1" ht="82.5" customHeight="1" x14ac:dyDescent="0.25">
      <c r="R17" s="52"/>
    </row>
    <row r="18" spans="1:21" s="1" customFormat="1" ht="21.75" customHeight="1" thickBot="1" x14ac:dyDescent="0.3">
      <c r="A18" s="72" t="s">
        <v>24</v>
      </c>
      <c r="B18" s="72"/>
      <c r="C18" s="72"/>
      <c r="D18" s="72"/>
      <c r="E18" s="72"/>
      <c r="F18" s="72"/>
      <c r="G18" s="72"/>
      <c r="H18" s="72"/>
      <c r="I18" s="72"/>
      <c r="J18" s="72"/>
      <c r="K18" s="72"/>
      <c r="L18" s="72"/>
      <c r="M18" s="72"/>
      <c r="N18" s="72"/>
      <c r="O18" s="72"/>
      <c r="P18" s="72"/>
      <c r="Q18" s="72"/>
      <c r="R18" s="72"/>
      <c r="S18" s="72"/>
      <c r="T18" s="72"/>
      <c r="U18" s="72"/>
    </row>
    <row r="19" spans="1:21" s="20" customFormat="1" ht="15" customHeight="1" x14ac:dyDescent="0.25">
      <c r="A19" s="60" t="s">
        <v>0</v>
      </c>
      <c r="B19" s="73" t="s">
        <v>1</v>
      </c>
      <c r="C19" s="75" t="s">
        <v>19</v>
      </c>
      <c r="D19" s="62" t="s">
        <v>28</v>
      </c>
      <c r="E19" s="62"/>
      <c r="F19" s="62"/>
      <c r="G19" s="62"/>
      <c r="H19" s="73" t="s">
        <v>29</v>
      </c>
      <c r="I19" s="77"/>
      <c r="J19" s="78"/>
      <c r="K19" s="62" t="s">
        <v>30</v>
      </c>
      <c r="L19" s="62"/>
      <c r="M19" s="62"/>
      <c r="N19" s="62" t="s">
        <v>25</v>
      </c>
      <c r="O19" s="62"/>
      <c r="P19" s="62"/>
      <c r="Q19" s="62" t="s">
        <v>37</v>
      </c>
      <c r="R19" s="62"/>
      <c r="S19" s="62"/>
      <c r="T19" s="73" t="s">
        <v>31</v>
      </c>
      <c r="U19" s="84"/>
    </row>
    <row r="20" spans="1:21" s="20" customFormat="1" ht="75.75" thickBot="1" x14ac:dyDescent="0.3">
      <c r="A20" s="61"/>
      <c r="B20" s="74"/>
      <c r="C20" s="76"/>
      <c r="D20" s="39" t="s">
        <v>32</v>
      </c>
      <c r="E20" s="39" t="s">
        <v>34</v>
      </c>
      <c r="F20" s="39" t="s">
        <v>21</v>
      </c>
      <c r="G20" s="21" t="s">
        <v>33</v>
      </c>
      <c r="H20" s="39" t="s">
        <v>32</v>
      </c>
      <c r="I20" s="39" t="s">
        <v>34</v>
      </c>
      <c r="J20" s="21" t="s">
        <v>33</v>
      </c>
      <c r="K20" s="39" t="s">
        <v>32</v>
      </c>
      <c r="L20" s="39" t="s">
        <v>34</v>
      </c>
      <c r="M20" s="21" t="s">
        <v>33</v>
      </c>
      <c r="N20" s="39" t="s">
        <v>32</v>
      </c>
      <c r="O20" s="39" t="s">
        <v>34</v>
      </c>
      <c r="P20" s="21" t="s">
        <v>33</v>
      </c>
      <c r="Q20" s="39" t="s">
        <v>32</v>
      </c>
      <c r="R20" s="53" t="s">
        <v>34</v>
      </c>
      <c r="S20" s="21" t="s">
        <v>33</v>
      </c>
      <c r="T20" s="39" t="s">
        <v>35</v>
      </c>
      <c r="U20" s="46" t="s">
        <v>33</v>
      </c>
    </row>
    <row r="21" spans="1:21" s="1" customFormat="1" ht="30" customHeight="1" x14ac:dyDescent="0.25">
      <c r="A21" s="10">
        <v>1</v>
      </c>
      <c r="B21" s="22" t="s">
        <v>2</v>
      </c>
      <c r="C21" s="44"/>
      <c r="D21" s="42"/>
      <c r="E21" s="42"/>
      <c r="F21" s="42"/>
      <c r="G21" s="23"/>
      <c r="H21" s="42"/>
      <c r="I21" s="42"/>
      <c r="J21" s="23"/>
      <c r="K21" s="42"/>
      <c r="L21" s="42"/>
      <c r="M21" s="23"/>
      <c r="N21" s="42"/>
      <c r="O21" s="42"/>
      <c r="P21" s="23"/>
      <c r="Q21" s="42"/>
      <c r="R21" s="54"/>
      <c r="S21" s="23"/>
      <c r="T21" s="42"/>
      <c r="U21" s="24"/>
    </row>
    <row r="22" spans="1:21" s="1" customFormat="1" ht="30" customHeight="1" x14ac:dyDescent="0.25">
      <c r="A22" s="12">
        <v>2</v>
      </c>
      <c r="B22" s="25" t="s">
        <v>3</v>
      </c>
      <c r="C22" s="26"/>
      <c r="D22" s="13"/>
      <c r="E22" s="13"/>
      <c r="F22" s="13"/>
      <c r="G22" s="27"/>
      <c r="H22" s="13"/>
      <c r="I22" s="13"/>
      <c r="J22" s="27"/>
      <c r="K22" s="13"/>
      <c r="L22" s="13"/>
      <c r="M22" s="28"/>
      <c r="N22" s="13"/>
      <c r="O22" s="13"/>
      <c r="P22" s="27"/>
      <c r="Q22" s="13"/>
      <c r="R22" s="55"/>
      <c r="S22" s="27"/>
      <c r="T22" s="13"/>
      <c r="U22" s="29"/>
    </row>
    <row r="23" spans="1:21" s="1" customFormat="1" ht="30" customHeight="1" x14ac:dyDescent="0.25">
      <c r="A23" s="12">
        <v>3</v>
      </c>
      <c r="B23" s="25" t="s">
        <v>4</v>
      </c>
      <c r="C23" s="26"/>
      <c r="D23" s="30"/>
      <c r="E23" s="30"/>
      <c r="F23" s="30"/>
      <c r="G23" s="27"/>
      <c r="H23" s="85" t="s">
        <v>18</v>
      </c>
      <c r="I23" s="86"/>
      <c r="J23" s="91">
        <f>E8*10*30000/1000</f>
        <v>30000</v>
      </c>
      <c r="K23" s="85" t="s">
        <v>18</v>
      </c>
      <c r="L23" s="86"/>
      <c r="M23" s="91">
        <f>E8*10*30000/1000</f>
        <v>30000</v>
      </c>
      <c r="N23" s="85" t="s">
        <v>18</v>
      </c>
      <c r="O23" s="86"/>
      <c r="P23" s="91">
        <f>E8*10*30000/1000</f>
        <v>30000</v>
      </c>
      <c r="Q23" s="85" t="s">
        <v>18</v>
      </c>
      <c r="R23" s="86"/>
      <c r="S23" s="91">
        <f>E8*10*30000/1000</f>
        <v>30000</v>
      </c>
      <c r="T23" s="31"/>
      <c r="U23" s="47">
        <f>+J23+M23+P23+S23</f>
        <v>120000</v>
      </c>
    </row>
    <row r="24" spans="1:21" s="1" customFormat="1" ht="30" customHeight="1" x14ac:dyDescent="0.25">
      <c r="A24" s="12">
        <v>4</v>
      </c>
      <c r="B24" s="25" t="s">
        <v>5</v>
      </c>
      <c r="C24" s="26"/>
      <c r="D24" s="30"/>
      <c r="E24" s="30"/>
      <c r="F24" s="30"/>
      <c r="G24" s="27"/>
      <c r="H24" s="87"/>
      <c r="I24" s="88"/>
      <c r="J24" s="92"/>
      <c r="K24" s="87"/>
      <c r="L24" s="88"/>
      <c r="M24" s="92"/>
      <c r="N24" s="87"/>
      <c r="O24" s="88"/>
      <c r="P24" s="92"/>
      <c r="Q24" s="87"/>
      <c r="R24" s="88"/>
      <c r="S24" s="92"/>
      <c r="T24" s="31"/>
      <c r="U24" s="47">
        <f t="shared" ref="U24:U25" si="0">+J24+M24+P24+S24</f>
        <v>0</v>
      </c>
    </row>
    <row r="25" spans="1:21" s="1" customFormat="1" ht="30" customHeight="1" x14ac:dyDescent="0.25">
      <c r="A25" s="12">
        <v>5</v>
      </c>
      <c r="B25" s="25" t="s">
        <v>6</v>
      </c>
      <c r="C25" s="26"/>
      <c r="D25" s="30"/>
      <c r="E25" s="30"/>
      <c r="F25" s="30"/>
      <c r="G25" s="27"/>
      <c r="H25" s="89"/>
      <c r="I25" s="90"/>
      <c r="J25" s="93"/>
      <c r="K25" s="89"/>
      <c r="L25" s="90"/>
      <c r="M25" s="93"/>
      <c r="N25" s="89"/>
      <c r="O25" s="90"/>
      <c r="P25" s="93"/>
      <c r="Q25" s="89"/>
      <c r="R25" s="90"/>
      <c r="S25" s="93"/>
      <c r="T25" s="31"/>
      <c r="U25" s="47">
        <f t="shared" si="0"/>
        <v>0</v>
      </c>
    </row>
    <row r="26" spans="1:21" s="1" customFormat="1" ht="30" customHeight="1" x14ac:dyDescent="0.25">
      <c r="A26" s="12">
        <v>6</v>
      </c>
      <c r="B26" s="25" t="s">
        <v>7</v>
      </c>
      <c r="C26" s="79">
        <v>0.02</v>
      </c>
      <c r="D26" s="13">
        <v>10</v>
      </c>
      <c r="E26" s="13">
        <f>D26*100*C26</f>
        <v>20</v>
      </c>
      <c r="F26" s="13">
        <v>120000</v>
      </c>
      <c r="G26" s="27">
        <f>E26*F26/1000</f>
        <v>2400</v>
      </c>
      <c r="H26" s="13">
        <v>22</v>
      </c>
      <c r="I26" s="13">
        <f>+H26*100*C26</f>
        <v>44</v>
      </c>
      <c r="J26" s="27">
        <f>F26*I26/1000</f>
        <v>5280</v>
      </c>
      <c r="K26" s="13">
        <v>34</v>
      </c>
      <c r="L26" s="13">
        <f>+K26*100*C26</f>
        <v>68</v>
      </c>
      <c r="M26" s="27">
        <f>F26*L26/1000</f>
        <v>8160</v>
      </c>
      <c r="N26" s="13">
        <v>46</v>
      </c>
      <c r="O26" s="13">
        <f>N26*C26*100</f>
        <v>92</v>
      </c>
      <c r="P26" s="27">
        <f>F26*O26/1000</f>
        <v>11040</v>
      </c>
      <c r="Q26" s="13">
        <v>50</v>
      </c>
      <c r="R26" s="55">
        <f>C26*Q26*100</f>
        <v>100</v>
      </c>
      <c r="S26" s="27">
        <f>F26*R26/1000</f>
        <v>12000</v>
      </c>
      <c r="T26" s="13">
        <f>E26+I26+L26+O26+R26</f>
        <v>324</v>
      </c>
      <c r="U26" s="32">
        <f>G26+J26+M26+P26+S26</f>
        <v>38880</v>
      </c>
    </row>
    <row r="27" spans="1:21" s="1" customFormat="1" ht="30" customHeight="1" x14ac:dyDescent="0.25">
      <c r="A27" s="12">
        <v>7</v>
      </c>
      <c r="B27" s="25" t="s">
        <v>8</v>
      </c>
      <c r="C27" s="80"/>
      <c r="D27" s="13">
        <v>10</v>
      </c>
      <c r="E27" s="13">
        <f>D27*100*C26</f>
        <v>20</v>
      </c>
      <c r="F27" s="13">
        <v>120000</v>
      </c>
      <c r="G27" s="27">
        <f t="shared" ref="G27:G30" si="1">E27*F27/1000</f>
        <v>2400</v>
      </c>
      <c r="H27" s="13">
        <v>22</v>
      </c>
      <c r="I27" s="13">
        <f>+H27*100*C26</f>
        <v>44</v>
      </c>
      <c r="J27" s="27">
        <f t="shared" ref="J27:J30" si="2">F27*I27/1000</f>
        <v>5280</v>
      </c>
      <c r="K27" s="13">
        <v>34</v>
      </c>
      <c r="L27" s="13">
        <f>+K27*100*C26</f>
        <v>68</v>
      </c>
      <c r="M27" s="27">
        <f t="shared" ref="M27:M30" si="3">F27*L27/1000</f>
        <v>8160</v>
      </c>
      <c r="N27" s="13">
        <v>46</v>
      </c>
      <c r="O27" s="13">
        <f>C26*N27*100</f>
        <v>92</v>
      </c>
      <c r="P27" s="27">
        <f t="shared" ref="P27:P30" si="4">F27*O27/1000</f>
        <v>11040</v>
      </c>
      <c r="Q27" s="13">
        <v>50</v>
      </c>
      <c r="R27" s="55">
        <f>C26*Q27*100</f>
        <v>100</v>
      </c>
      <c r="S27" s="27">
        <f t="shared" ref="S27:S30" si="5">F27*R27/1000</f>
        <v>12000</v>
      </c>
      <c r="T27" s="13">
        <f t="shared" ref="T27:T30" si="6">E27+I27+L27+O27+R27</f>
        <v>324</v>
      </c>
      <c r="U27" s="32">
        <f>+G27+J27+M27+P27+S27</f>
        <v>38880</v>
      </c>
    </row>
    <row r="28" spans="1:21" s="1" customFormat="1" ht="30" customHeight="1" x14ac:dyDescent="0.25">
      <c r="A28" s="12">
        <v>8</v>
      </c>
      <c r="B28" s="25" t="s">
        <v>9</v>
      </c>
      <c r="C28" s="80"/>
      <c r="D28" s="13">
        <v>10</v>
      </c>
      <c r="E28" s="13">
        <f>C26*D28*100</f>
        <v>20</v>
      </c>
      <c r="F28" s="13">
        <v>120000</v>
      </c>
      <c r="G28" s="27">
        <f t="shared" si="1"/>
        <v>2400</v>
      </c>
      <c r="H28" s="13">
        <v>22</v>
      </c>
      <c r="I28" s="13">
        <f>+H28*100*C26</f>
        <v>44</v>
      </c>
      <c r="J28" s="27">
        <f t="shared" si="2"/>
        <v>5280</v>
      </c>
      <c r="K28" s="13">
        <v>34</v>
      </c>
      <c r="L28" s="13">
        <f>+K28*100*C26</f>
        <v>68</v>
      </c>
      <c r="M28" s="27">
        <f t="shared" si="3"/>
        <v>8160</v>
      </c>
      <c r="N28" s="13">
        <v>46</v>
      </c>
      <c r="O28" s="13">
        <f>C26*N28*100</f>
        <v>92</v>
      </c>
      <c r="P28" s="27">
        <f t="shared" si="4"/>
        <v>11040</v>
      </c>
      <c r="Q28" s="13">
        <v>50</v>
      </c>
      <c r="R28" s="55">
        <f>C26*Q28*100</f>
        <v>100</v>
      </c>
      <c r="S28" s="27">
        <f t="shared" si="5"/>
        <v>12000</v>
      </c>
      <c r="T28" s="13">
        <f t="shared" si="6"/>
        <v>324</v>
      </c>
      <c r="U28" s="32">
        <f t="shared" ref="U28:U30" si="7">+G28+J28+M28+P28+S28</f>
        <v>38880</v>
      </c>
    </row>
    <row r="29" spans="1:21" s="1" customFormat="1" ht="30" customHeight="1" x14ac:dyDescent="0.25">
      <c r="A29" s="12">
        <v>9</v>
      </c>
      <c r="B29" s="25" t="s">
        <v>10</v>
      </c>
      <c r="C29" s="80"/>
      <c r="D29" s="13">
        <v>10</v>
      </c>
      <c r="E29" s="13">
        <f>D29*100*C26</f>
        <v>20</v>
      </c>
      <c r="F29" s="13">
        <v>120000</v>
      </c>
      <c r="G29" s="27">
        <f t="shared" si="1"/>
        <v>2400</v>
      </c>
      <c r="H29" s="13">
        <v>22</v>
      </c>
      <c r="I29" s="13">
        <f>+H29*100*C26</f>
        <v>44</v>
      </c>
      <c r="J29" s="27">
        <f t="shared" si="2"/>
        <v>5280</v>
      </c>
      <c r="K29" s="13">
        <v>34</v>
      </c>
      <c r="L29" s="13">
        <f>+K29*100*C26</f>
        <v>68</v>
      </c>
      <c r="M29" s="27">
        <f t="shared" si="3"/>
        <v>8160</v>
      </c>
      <c r="N29" s="13">
        <v>46</v>
      </c>
      <c r="O29" s="13">
        <f>C26*N29*100</f>
        <v>92</v>
      </c>
      <c r="P29" s="27">
        <f t="shared" si="4"/>
        <v>11040</v>
      </c>
      <c r="Q29" s="13">
        <v>50</v>
      </c>
      <c r="R29" s="55">
        <f>C26*Q29*100</f>
        <v>100</v>
      </c>
      <c r="S29" s="27">
        <f t="shared" si="5"/>
        <v>12000</v>
      </c>
      <c r="T29" s="13">
        <f t="shared" si="6"/>
        <v>324</v>
      </c>
      <c r="U29" s="32">
        <f t="shared" si="7"/>
        <v>38880</v>
      </c>
    </row>
    <row r="30" spans="1:21" s="1" customFormat="1" ht="30" customHeight="1" x14ac:dyDescent="0.25">
      <c r="A30" s="12">
        <v>10</v>
      </c>
      <c r="B30" s="25" t="s">
        <v>11</v>
      </c>
      <c r="C30" s="81"/>
      <c r="D30" s="13">
        <v>10</v>
      </c>
      <c r="E30" s="13">
        <f>C26*D30*100</f>
        <v>20</v>
      </c>
      <c r="F30" s="13">
        <v>120000</v>
      </c>
      <c r="G30" s="27">
        <f t="shared" si="1"/>
        <v>2400</v>
      </c>
      <c r="H30" s="13">
        <v>22</v>
      </c>
      <c r="I30" s="13">
        <f>+H30*100*C26</f>
        <v>44</v>
      </c>
      <c r="J30" s="27">
        <f t="shared" si="2"/>
        <v>5280</v>
      </c>
      <c r="K30" s="13">
        <v>34</v>
      </c>
      <c r="L30" s="13">
        <f>+K30*100*C26</f>
        <v>68</v>
      </c>
      <c r="M30" s="27">
        <f t="shared" si="3"/>
        <v>8160</v>
      </c>
      <c r="N30" s="13">
        <v>46</v>
      </c>
      <c r="O30" s="13">
        <f>C26*N30*100</f>
        <v>92</v>
      </c>
      <c r="P30" s="27">
        <f t="shared" si="4"/>
        <v>11040</v>
      </c>
      <c r="Q30" s="13">
        <v>50</v>
      </c>
      <c r="R30" s="55">
        <f>C26*Q30*100</f>
        <v>100</v>
      </c>
      <c r="S30" s="27">
        <f t="shared" si="5"/>
        <v>12000</v>
      </c>
      <c r="T30" s="13">
        <f t="shared" si="6"/>
        <v>324</v>
      </c>
      <c r="U30" s="32">
        <f t="shared" si="7"/>
        <v>38880</v>
      </c>
    </row>
    <row r="31" spans="1:21" s="1" customFormat="1" ht="30" customHeight="1" x14ac:dyDescent="0.25">
      <c r="A31" s="12">
        <v>11</v>
      </c>
      <c r="B31" s="25" t="s">
        <v>12</v>
      </c>
      <c r="C31" s="26"/>
      <c r="D31" s="13">
        <v>0</v>
      </c>
      <c r="E31" s="13">
        <f t="shared" ref="E31" si="8">+D31*100</f>
        <v>0</v>
      </c>
      <c r="F31" s="13">
        <v>0</v>
      </c>
      <c r="G31" s="27">
        <f>C26*E31*F31/1000</f>
        <v>0</v>
      </c>
      <c r="H31" s="13">
        <v>0</v>
      </c>
      <c r="I31" s="13">
        <f t="shared" ref="I31" si="9">+H31*100</f>
        <v>0</v>
      </c>
      <c r="J31" s="27">
        <f>C26*I31*F31/1000</f>
        <v>0</v>
      </c>
      <c r="K31" s="13">
        <v>0</v>
      </c>
      <c r="L31" s="13">
        <f t="shared" ref="L31" si="10">+K31*100</f>
        <v>0</v>
      </c>
      <c r="M31" s="27">
        <f>C26*F31*L31/1000</f>
        <v>0</v>
      </c>
      <c r="N31" s="13">
        <v>0</v>
      </c>
      <c r="O31" s="13">
        <f t="shared" ref="O31" si="11">+N31*100</f>
        <v>0</v>
      </c>
      <c r="P31" s="27">
        <f>C26*F31*O31/1000</f>
        <v>0</v>
      </c>
      <c r="Q31" s="13">
        <v>0</v>
      </c>
      <c r="R31" s="55">
        <f t="shared" ref="R31" si="12">+Q31*100</f>
        <v>0</v>
      </c>
      <c r="S31" s="27">
        <f>C26*F31*R31/1000</f>
        <v>0</v>
      </c>
      <c r="T31" s="13">
        <f>E31+I31+L31+O31+R31</f>
        <v>0</v>
      </c>
      <c r="U31" s="29">
        <f>G31+J31+M31+P31+S31</f>
        <v>0</v>
      </c>
    </row>
    <row r="32" spans="1:21" s="1" customFormat="1" ht="30" customHeight="1" thickBot="1" x14ac:dyDescent="0.3">
      <c r="A32" s="15">
        <v>12</v>
      </c>
      <c r="B32" s="33" t="s">
        <v>13</v>
      </c>
      <c r="C32" s="43"/>
      <c r="D32" s="41"/>
      <c r="E32" s="41"/>
      <c r="F32" s="41"/>
      <c r="G32" s="34"/>
      <c r="H32" s="41"/>
      <c r="I32" s="41"/>
      <c r="J32" s="34"/>
      <c r="K32" s="41"/>
      <c r="L32" s="41"/>
      <c r="M32" s="34"/>
      <c r="N32" s="41"/>
      <c r="O32" s="41"/>
      <c r="P32" s="34"/>
      <c r="Q32" s="41"/>
      <c r="R32" s="56"/>
      <c r="S32" s="34"/>
      <c r="T32" s="41"/>
      <c r="U32" s="36">
        <f>U26+U27+U28+U29+U30</f>
        <v>194400</v>
      </c>
    </row>
    <row r="33" spans="1:21" s="1" customFormat="1" ht="30" customHeight="1" thickBot="1" x14ac:dyDescent="0.3">
      <c r="A33" s="82" t="s">
        <v>16</v>
      </c>
      <c r="B33" s="83"/>
      <c r="C33" s="35"/>
      <c r="D33" s="18">
        <f>SUM(D21:D32)</f>
        <v>50</v>
      </c>
      <c r="E33" s="18">
        <f>SUM(E21:E32)</f>
        <v>100</v>
      </c>
      <c r="F33" s="18"/>
      <c r="G33" s="37">
        <f>SUM(G21:G32)</f>
        <v>12000</v>
      </c>
      <c r="H33" s="18"/>
      <c r="I33" s="18">
        <f>SUM(I21:I32)</f>
        <v>220</v>
      </c>
      <c r="J33" s="37">
        <f>SUM(J21:J32)</f>
        <v>56400</v>
      </c>
      <c r="K33" s="18"/>
      <c r="L33" s="18">
        <f>SUM(L21:L32)</f>
        <v>340</v>
      </c>
      <c r="M33" s="37">
        <f>SUM(M21:M32)</f>
        <v>70800</v>
      </c>
      <c r="N33" s="18"/>
      <c r="O33" s="18">
        <f>SUM(O21:O32)</f>
        <v>460</v>
      </c>
      <c r="P33" s="37">
        <f>SUM(P21:P32)</f>
        <v>85200</v>
      </c>
      <c r="Q33" s="18"/>
      <c r="R33" s="57">
        <f>SUM(R21:R32)</f>
        <v>500</v>
      </c>
      <c r="S33" s="37">
        <f>SUM(S21:S32)</f>
        <v>90000</v>
      </c>
      <c r="T33" s="48">
        <f t="shared" ref="T33" si="13">SUM(T21:T32)</f>
        <v>1620</v>
      </c>
      <c r="U33" s="19">
        <f>U23+U32</f>
        <v>314400</v>
      </c>
    </row>
    <row r="34" spans="1:21" s="1" customFormat="1" x14ac:dyDescent="0.25">
      <c r="R34" s="52"/>
    </row>
    <row r="35" spans="1:21" s="1" customFormat="1" ht="156" customHeight="1" x14ac:dyDescent="0.25">
      <c r="B35" s="94" t="s">
        <v>39</v>
      </c>
      <c r="C35" s="94"/>
      <c r="D35" s="94"/>
      <c r="E35" s="94"/>
      <c r="F35" s="94"/>
      <c r="G35" s="94"/>
      <c r="H35" s="94"/>
      <c r="I35" s="94"/>
      <c r="J35" s="94"/>
      <c r="K35" s="94"/>
      <c r="L35" s="94"/>
      <c r="M35" s="94"/>
      <c r="N35" s="94"/>
      <c r="O35" s="94"/>
      <c r="P35" s="94"/>
      <c r="Q35" s="94"/>
      <c r="R35" s="94"/>
      <c r="S35" s="94"/>
      <c r="T35" s="94"/>
      <c r="U35" s="94"/>
    </row>
    <row r="36" spans="1:21" s="1" customFormat="1" ht="24" customHeight="1" x14ac:dyDescent="0.25">
      <c r="R36" s="52"/>
    </row>
    <row r="37" spans="1:21" s="1" customFormat="1" x14ac:dyDescent="0.25">
      <c r="R37" s="52"/>
    </row>
    <row r="38" spans="1:21" s="1" customFormat="1" x14ac:dyDescent="0.25">
      <c r="O38"/>
      <c r="R38" s="52"/>
    </row>
    <row r="39" spans="1:21" s="1" customFormat="1" x14ac:dyDescent="0.25">
      <c r="R39" s="52"/>
    </row>
    <row r="40" spans="1:21" s="1" customFormat="1" x14ac:dyDescent="0.25">
      <c r="R40" s="52"/>
    </row>
    <row r="41" spans="1:21" s="1" customFormat="1" x14ac:dyDescent="0.25">
      <c r="R41" s="52"/>
    </row>
    <row r="42" spans="1:21" s="1" customFormat="1" x14ac:dyDescent="0.25">
      <c r="R42" s="52"/>
    </row>
    <row r="43" spans="1:21" s="1" customFormat="1" x14ac:dyDescent="0.25">
      <c r="R43" s="52"/>
    </row>
    <row r="44" spans="1:21" s="1" customFormat="1" x14ac:dyDescent="0.25">
      <c r="R44" s="52"/>
    </row>
    <row r="45" spans="1:21" s="1" customFormat="1" x14ac:dyDescent="0.25">
      <c r="R45" s="52"/>
    </row>
    <row r="46" spans="1:21" s="1" customFormat="1" x14ac:dyDescent="0.25">
      <c r="R46" s="52"/>
    </row>
    <row r="47" spans="1:21" s="1" customFormat="1" x14ac:dyDescent="0.25">
      <c r="R47" s="52"/>
    </row>
    <row r="48" spans="1:21" s="1" customFormat="1" x14ac:dyDescent="0.25">
      <c r="R48" s="52"/>
    </row>
    <row r="49" spans="18:18" s="1" customFormat="1" x14ac:dyDescent="0.25">
      <c r="R49" s="52"/>
    </row>
    <row r="50" spans="18:18" s="1" customFormat="1" x14ac:dyDescent="0.25">
      <c r="R50" s="52"/>
    </row>
    <row r="51" spans="18:18" s="1" customFormat="1" x14ac:dyDescent="0.25">
      <c r="R51" s="52"/>
    </row>
    <row r="52" spans="18:18" s="1" customFormat="1" x14ac:dyDescent="0.25">
      <c r="R52" s="52"/>
    </row>
    <row r="53" spans="18:18" s="1" customFormat="1" x14ac:dyDescent="0.25">
      <c r="R53" s="52"/>
    </row>
    <row r="54" spans="18:18" s="1" customFormat="1" x14ac:dyDescent="0.25">
      <c r="R54" s="52"/>
    </row>
    <row r="55" spans="18:18" s="1" customFormat="1" x14ac:dyDescent="0.25">
      <c r="R55" s="52"/>
    </row>
    <row r="56" spans="18:18" s="1" customFormat="1" x14ac:dyDescent="0.25">
      <c r="R56" s="52"/>
    </row>
    <row r="57" spans="18:18" s="1" customFormat="1" x14ac:dyDescent="0.25">
      <c r="R57" s="52"/>
    </row>
    <row r="58" spans="18:18" s="1" customFormat="1" x14ac:dyDescent="0.25">
      <c r="R58" s="52"/>
    </row>
    <row r="59" spans="18:18" s="1" customFormat="1" x14ac:dyDescent="0.25">
      <c r="R59" s="52"/>
    </row>
    <row r="60" spans="18:18" s="1" customFormat="1" x14ac:dyDescent="0.25">
      <c r="R60" s="52"/>
    </row>
    <row r="61" spans="18:18" s="1" customFormat="1" x14ac:dyDescent="0.25">
      <c r="R61" s="52"/>
    </row>
    <row r="62" spans="18:18" s="1" customFormat="1" x14ac:dyDescent="0.25">
      <c r="R62" s="52"/>
    </row>
    <row r="63" spans="18:18" s="1" customFormat="1" x14ac:dyDescent="0.25">
      <c r="R63" s="52"/>
    </row>
    <row r="64" spans="18:18" s="1" customFormat="1" x14ac:dyDescent="0.25">
      <c r="R64" s="52"/>
    </row>
    <row r="65" spans="18:18" s="1" customFormat="1" x14ac:dyDescent="0.25">
      <c r="R65" s="52"/>
    </row>
    <row r="66" spans="18:18" s="1" customFormat="1" x14ac:dyDescent="0.25">
      <c r="R66" s="52"/>
    </row>
    <row r="67" spans="18:18" s="1" customFormat="1" x14ac:dyDescent="0.25">
      <c r="R67" s="52"/>
    </row>
    <row r="68" spans="18:18" s="1" customFormat="1" x14ac:dyDescent="0.25">
      <c r="R68" s="52"/>
    </row>
    <row r="69" spans="18:18" s="1" customFormat="1" x14ac:dyDescent="0.25">
      <c r="R69" s="52"/>
    </row>
    <row r="70" spans="18:18" s="1" customFormat="1" x14ac:dyDescent="0.25">
      <c r="R70" s="52"/>
    </row>
    <row r="71" spans="18:18" s="1" customFormat="1" x14ac:dyDescent="0.25">
      <c r="R71" s="52"/>
    </row>
    <row r="72" spans="18:18" s="1" customFormat="1" x14ac:dyDescent="0.25">
      <c r="R72" s="52"/>
    </row>
    <row r="73" spans="18:18" s="1" customFormat="1" x14ac:dyDescent="0.25">
      <c r="R73" s="52"/>
    </row>
    <row r="74" spans="18:18" s="1" customFormat="1" x14ac:dyDescent="0.25">
      <c r="R74" s="52"/>
    </row>
    <row r="75" spans="18:18" s="1" customFormat="1" x14ac:dyDescent="0.25">
      <c r="R75" s="52"/>
    </row>
    <row r="76" spans="18:18" s="1" customFormat="1" x14ac:dyDescent="0.25">
      <c r="R76" s="52"/>
    </row>
    <row r="77" spans="18:18" s="1" customFormat="1" x14ac:dyDescent="0.25">
      <c r="R77" s="52"/>
    </row>
    <row r="78" spans="18:18" s="1" customFormat="1" x14ac:dyDescent="0.25">
      <c r="R78" s="52"/>
    </row>
    <row r="79" spans="18:18" s="1" customFormat="1" x14ac:dyDescent="0.25">
      <c r="R79" s="52"/>
    </row>
    <row r="80" spans="18:18" s="1" customFormat="1" x14ac:dyDescent="0.25">
      <c r="R80" s="52"/>
    </row>
    <row r="81" spans="18:18" s="1" customFormat="1" x14ac:dyDescent="0.25">
      <c r="R81" s="52"/>
    </row>
    <row r="82" spans="18:18" s="1" customFormat="1" x14ac:dyDescent="0.25">
      <c r="R82" s="52"/>
    </row>
    <row r="83" spans="18:18" s="1" customFormat="1" x14ac:dyDescent="0.25">
      <c r="R83" s="52"/>
    </row>
    <row r="84" spans="18:18" s="1" customFormat="1" x14ac:dyDescent="0.25">
      <c r="R84" s="52"/>
    </row>
    <row r="85" spans="18:18" s="1" customFormat="1" x14ac:dyDescent="0.25">
      <c r="R85" s="52"/>
    </row>
    <row r="86" spans="18:18" s="1" customFormat="1" x14ac:dyDescent="0.25">
      <c r="R86" s="52"/>
    </row>
    <row r="87" spans="18:18" s="1" customFormat="1" x14ac:dyDescent="0.25">
      <c r="R87" s="52"/>
    </row>
    <row r="88" spans="18:18" s="1" customFormat="1" x14ac:dyDescent="0.25">
      <c r="R88" s="52"/>
    </row>
    <row r="89" spans="18:18" s="1" customFormat="1" x14ac:dyDescent="0.25">
      <c r="R89" s="52"/>
    </row>
    <row r="90" spans="18:18" s="1" customFormat="1" x14ac:dyDescent="0.25">
      <c r="R90" s="52"/>
    </row>
    <row r="91" spans="18:18" s="1" customFormat="1" x14ac:dyDescent="0.25">
      <c r="R91" s="52"/>
    </row>
    <row r="92" spans="18:18" s="1" customFormat="1" x14ac:dyDescent="0.25">
      <c r="R92" s="52"/>
    </row>
    <row r="93" spans="18:18" s="1" customFormat="1" x14ac:dyDescent="0.25">
      <c r="R93" s="52"/>
    </row>
    <row r="94" spans="18:18" s="1" customFormat="1" x14ac:dyDescent="0.25">
      <c r="R94" s="52"/>
    </row>
    <row r="95" spans="18:18" s="1" customFormat="1" x14ac:dyDescent="0.25">
      <c r="R95" s="52"/>
    </row>
    <row r="96" spans="18:18" s="1" customFormat="1" x14ac:dyDescent="0.25">
      <c r="R96" s="52"/>
    </row>
    <row r="97" spans="18:18" s="1" customFormat="1" x14ac:dyDescent="0.25">
      <c r="R97" s="52"/>
    </row>
    <row r="98" spans="18:18" s="1" customFormat="1" x14ac:dyDescent="0.25">
      <c r="R98" s="52"/>
    </row>
    <row r="99" spans="18:18" s="1" customFormat="1" x14ac:dyDescent="0.25">
      <c r="R99" s="52"/>
    </row>
    <row r="100" spans="18:18" s="1" customFormat="1" x14ac:dyDescent="0.25">
      <c r="R100" s="52"/>
    </row>
    <row r="101" spans="18:18" s="1" customFormat="1" x14ac:dyDescent="0.25">
      <c r="R101" s="52"/>
    </row>
    <row r="102" spans="18:18" s="1" customFormat="1" x14ac:dyDescent="0.25">
      <c r="R102" s="52"/>
    </row>
    <row r="103" spans="18:18" s="1" customFormat="1" x14ac:dyDescent="0.25">
      <c r="R103" s="52"/>
    </row>
    <row r="104" spans="18:18" s="1" customFormat="1" x14ac:dyDescent="0.25">
      <c r="R104" s="52"/>
    </row>
    <row r="105" spans="18:18" s="1" customFormat="1" x14ac:dyDescent="0.25">
      <c r="R105" s="52"/>
    </row>
    <row r="106" spans="18:18" s="1" customFormat="1" x14ac:dyDescent="0.25">
      <c r="R106" s="52"/>
    </row>
    <row r="107" spans="18:18" s="1" customFormat="1" x14ac:dyDescent="0.25">
      <c r="R107" s="52"/>
    </row>
    <row r="108" spans="18:18" s="1" customFormat="1" x14ac:dyDescent="0.25">
      <c r="R108" s="52"/>
    </row>
    <row r="109" spans="18:18" s="1" customFormat="1" x14ac:dyDescent="0.25">
      <c r="R109" s="52"/>
    </row>
    <row r="110" spans="18:18" s="1" customFormat="1" x14ac:dyDescent="0.25">
      <c r="R110" s="52"/>
    </row>
    <row r="111" spans="18:18" s="1" customFormat="1" x14ac:dyDescent="0.25">
      <c r="R111" s="52"/>
    </row>
    <row r="112" spans="18:18" s="1" customFormat="1" x14ac:dyDescent="0.25">
      <c r="R112" s="52"/>
    </row>
    <row r="113" spans="18:18" s="1" customFormat="1" x14ac:dyDescent="0.25">
      <c r="R113" s="52"/>
    </row>
    <row r="114" spans="18:18" s="1" customFormat="1" x14ac:dyDescent="0.25">
      <c r="R114" s="52"/>
    </row>
    <row r="115" spans="18:18" s="1" customFormat="1" x14ac:dyDescent="0.25">
      <c r="R115" s="52"/>
    </row>
    <row r="116" spans="18:18" s="1" customFormat="1" x14ac:dyDescent="0.25">
      <c r="R116" s="52"/>
    </row>
    <row r="117" spans="18:18" s="1" customFormat="1" x14ac:dyDescent="0.25">
      <c r="R117" s="52"/>
    </row>
    <row r="118" spans="18:18" s="1" customFormat="1" x14ac:dyDescent="0.25">
      <c r="R118" s="52"/>
    </row>
    <row r="119" spans="18:18" s="1" customFormat="1" x14ac:dyDescent="0.25">
      <c r="R119" s="52"/>
    </row>
    <row r="120" spans="18:18" s="1" customFormat="1" x14ac:dyDescent="0.25">
      <c r="R120" s="52"/>
    </row>
    <row r="121" spans="18:18" s="1" customFormat="1" x14ac:dyDescent="0.25">
      <c r="R121" s="52"/>
    </row>
    <row r="122" spans="18:18" s="1" customFormat="1" x14ac:dyDescent="0.25">
      <c r="R122" s="52"/>
    </row>
    <row r="123" spans="18:18" s="1" customFormat="1" x14ac:dyDescent="0.25">
      <c r="R123" s="52"/>
    </row>
    <row r="124" spans="18:18" s="1" customFormat="1" x14ac:dyDescent="0.25">
      <c r="R124" s="52"/>
    </row>
    <row r="125" spans="18:18" s="1" customFormat="1" x14ac:dyDescent="0.25">
      <c r="R125" s="52"/>
    </row>
    <row r="126" spans="18:18" s="1" customFormat="1" x14ac:dyDescent="0.25">
      <c r="R126" s="52"/>
    </row>
    <row r="127" spans="18:18" s="1" customFormat="1" x14ac:dyDescent="0.25">
      <c r="R127" s="52"/>
    </row>
    <row r="128" spans="18:18" s="1" customFormat="1" x14ac:dyDescent="0.25">
      <c r="R128" s="52"/>
    </row>
    <row r="129" spans="18:18" s="1" customFormat="1" x14ac:dyDescent="0.25">
      <c r="R129" s="52"/>
    </row>
    <row r="130" spans="18:18" s="1" customFormat="1" x14ac:dyDescent="0.25">
      <c r="R130" s="52"/>
    </row>
    <row r="131" spans="18:18" s="1" customFormat="1" x14ac:dyDescent="0.25">
      <c r="R131" s="52"/>
    </row>
    <row r="132" spans="18:18" s="1" customFormat="1" x14ac:dyDescent="0.25">
      <c r="R132" s="52"/>
    </row>
    <row r="133" spans="18:18" s="1" customFormat="1" x14ac:dyDescent="0.25">
      <c r="R133" s="52"/>
    </row>
    <row r="134" spans="18:18" s="1" customFormat="1" x14ac:dyDescent="0.25">
      <c r="R134" s="52"/>
    </row>
    <row r="135" spans="18:18" s="1" customFormat="1" x14ac:dyDescent="0.25">
      <c r="R135" s="52"/>
    </row>
    <row r="136" spans="18:18" s="1" customFormat="1" x14ac:dyDescent="0.25">
      <c r="R136" s="52"/>
    </row>
    <row r="137" spans="18:18" s="1" customFormat="1" x14ac:dyDescent="0.25">
      <c r="R137" s="52"/>
    </row>
    <row r="138" spans="18:18" s="1" customFormat="1" x14ac:dyDescent="0.25">
      <c r="R138" s="52"/>
    </row>
    <row r="139" spans="18:18" s="1" customFormat="1" x14ac:dyDescent="0.25">
      <c r="R139" s="52"/>
    </row>
    <row r="140" spans="18:18" s="1" customFormat="1" x14ac:dyDescent="0.25">
      <c r="R140" s="52"/>
    </row>
    <row r="141" spans="18:18" s="1" customFormat="1" x14ac:dyDescent="0.25">
      <c r="R141" s="52"/>
    </row>
    <row r="142" spans="18:18" s="1" customFormat="1" x14ac:dyDescent="0.25">
      <c r="R142" s="52"/>
    </row>
    <row r="143" spans="18:18" s="1" customFormat="1" x14ac:dyDescent="0.25">
      <c r="R143" s="52"/>
    </row>
    <row r="144" spans="18:18" s="1" customFormat="1" x14ac:dyDescent="0.25">
      <c r="R144" s="52"/>
    </row>
    <row r="145" spans="18:18" s="1" customFormat="1" x14ac:dyDescent="0.25">
      <c r="R145" s="52"/>
    </row>
    <row r="146" spans="18:18" s="1" customFormat="1" x14ac:dyDescent="0.25">
      <c r="R146" s="52"/>
    </row>
    <row r="147" spans="18:18" s="1" customFormat="1" x14ac:dyDescent="0.25">
      <c r="R147" s="52"/>
    </row>
    <row r="148" spans="18:18" s="1" customFormat="1" x14ac:dyDescent="0.25">
      <c r="R148" s="52"/>
    </row>
    <row r="149" spans="18:18" s="1" customFormat="1" x14ac:dyDescent="0.25">
      <c r="R149" s="52"/>
    </row>
    <row r="150" spans="18:18" s="1" customFormat="1" x14ac:dyDescent="0.25">
      <c r="R150" s="52"/>
    </row>
    <row r="151" spans="18:18" s="1" customFormat="1" x14ac:dyDescent="0.25">
      <c r="R151" s="52"/>
    </row>
    <row r="152" spans="18:18" s="1" customFormat="1" x14ac:dyDescent="0.25">
      <c r="R152" s="52"/>
    </row>
    <row r="153" spans="18:18" s="1" customFormat="1" x14ac:dyDescent="0.25">
      <c r="R153" s="52"/>
    </row>
    <row r="154" spans="18:18" s="1" customFormat="1" x14ac:dyDescent="0.25">
      <c r="R154" s="52"/>
    </row>
    <row r="155" spans="18:18" s="1" customFormat="1" x14ac:dyDescent="0.25">
      <c r="R155" s="52"/>
    </row>
    <row r="156" spans="18:18" s="1" customFormat="1" x14ac:dyDescent="0.25">
      <c r="R156" s="52"/>
    </row>
    <row r="157" spans="18:18" s="1" customFormat="1" x14ac:dyDescent="0.25">
      <c r="R157" s="52"/>
    </row>
    <row r="158" spans="18:18" s="1" customFormat="1" x14ac:dyDescent="0.25">
      <c r="R158" s="52"/>
    </row>
    <row r="159" spans="18:18" s="1" customFormat="1" x14ac:dyDescent="0.25">
      <c r="R159" s="52"/>
    </row>
    <row r="160" spans="18:18" s="1" customFormat="1" x14ac:dyDescent="0.25">
      <c r="R160" s="52"/>
    </row>
    <row r="161" spans="18:18" s="1" customFormat="1" x14ac:dyDescent="0.25">
      <c r="R161" s="52"/>
    </row>
    <row r="162" spans="18:18" s="1" customFormat="1" x14ac:dyDescent="0.25">
      <c r="R162" s="52"/>
    </row>
    <row r="163" spans="18:18" s="1" customFormat="1" x14ac:dyDescent="0.25">
      <c r="R163" s="52"/>
    </row>
    <row r="164" spans="18:18" s="1" customFormat="1" x14ac:dyDescent="0.25">
      <c r="R164" s="52"/>
    </row>
    <row r="165" spans="18:18" s="1" customFormat="1" x14ac:dyDescent="0.25">
      <c r="R165" s="52"/>
    </row>
    <row r="166" spans="18:18" s="1" customFormat="1" x14ac:dyDescent="0.25">
      <c r="R166" s="52"/>
    </row>
    <row r="167" spans="18:18" s="1" customFormat="1" x14ac:dyDescent="0.25">
      <c r="R167" s="52"/>
    </row>
    <row r="168" spans="18:18" s="1" customFormat="1" x14ac:dyDescent="0.25">
      <c r="R168" s="52"/>
    </row>
    <row r="169" spans="18:18" s="1" customFormat="1" x14ac:dyDescent="0.25">
      <c r="R169" s="52"/>
    </row>
    <row r="170" spans="18:18" s="1" customFormat="1" x14ac:dyDescent="0.25">
      <c r="R170" s="52"/>
    </row>
    <row r="171" spans="18:18" s="1" customFormat="1" x14ac:dyDescent="0.25">
      <c r="R171" s="52"/>
    </row>
    <row r="172" spans="18:18" s="1" customFormat="1" x14ac:dyDescent="0.25">
      <c r="R172" s="52"/>
    </row>
    <row r="173" spans="18:18" s="1" customFormat="1" x14ac:dyDescent="0.25">
      <c r="R173" s="52"/>
    </row>
    <row r="174" spans="18:18" s="1" customFormat="1" x14ac:dyDescent="0.25">
      <c r="R174" s="52"/>
    </row>
    <row r="175" spans="18:18" s="1" customFormat="1" x14ac:dyDescent="0.25">
      <c r="R175" s="52"/>
    </row>
    <row r="176" spans="18:18" s="1" customFormat="1" x14ac:dyDescent="0.25">
      <c r="R176" s="52"/>
    </row>
    <row r="177" spans="18:18" s="1" customFormat="1" x14ac:dyDescent="0.25">
      <c r="R177" s="52"/>
    </row>
    <row r="178" spans="18:18" s="1" customFormat="1" x14ac:dyDescent="0.25">
      <c r="R178" s="52"/>
    </row>
    <row r="179" spans="18:18" s="1" customFormat="1" x14ac:dyDescent="0.25">
      <c r="R179" s="52"/>
    </row>
    <row r="180" spans="18:18" s="1" customFormat="1" x14ac:dyDescent="0.25">
      <c r="R180" s="52"/>
    </row>
    <row r="181" spans="18:18" s="1" customFormat="1" x14ac:dyDescent="0.25">
      <c r="R181" s="52"/>
    </row>
    <row r="182" spans="18:18" s="1" customFormat="1" x14ac:dyDescent="0.25">
      <c r="R182" s="52"/>
    </row>
    <row r="183" spans="18:18" s="1" customFormat="1" x14ac:dyDescent="0.25">
      <c r="R183" s="52"/>
    </row>
  </sheetData>
  <mergeCells count="35">
    <mergeCell ref="A1:H1"/>
    <mergeCell ref="J1:S2"/>
    <mergeCell ref="A2:A3"/>
    <mergeCell ref="B2:B3"/>
    <mergeCell ref="D2:G2"/>
    <mergeCell ref="H2:H3"/>
    <mergeCell ref="W2:Z2"/>
    <mergeCell ref="J3:S3"/>
    <mergeCell ref="B4:B15"/>
    <mergeCell ref="J5:S6"/>
    <mergeCell ref="D9:D14"/>
    <mergeCell ref="E9:F9"/>
    <mergeCell ref="L10:Q10"/>
    <mergeCell ref="A16:B16"/>
    <mergeCell ref="A18:U18"/>
    <mergeCell ref="A19:A20"/>
    <mergeCell ref="B19:B20"/>
    <mergeCell ref="C19:C20"/>
    <mergeCell ref="D19:G19"/>
    <mergeCell ref="H19:J19"/>
    <mergeCell ref="K19:M19"/>
    <mergeCell ref="N19:P19"/>
    <mergeCell ref="Q19:S19"/>
    <mergeCell ref="C26:C30"/>
    <mergeCell ref="A33:B33"/>
    <mergeCell ref="B35:U35"/>
    <mergeCell ref="T19:U19"/>
    <mergeCell ref="H23:I25"/>
    <mergeCell ref="J23:J25"/>
    <mergeCell ref="K23:L25"/>
    <mergeCell ref="M23:M25"/>
    <mergeCell ref="N23:O25"/>
    <mergeCell ref="P23:P25"/>
    <mergeCell ref="Q23:R25"/>
    <mergeCell ref="S23:S25"/>
  </mergeCells>
  <pageMargins left="0.70866141732283472" right="0.70866141732283472" top="0.74803149606299213" bottom="0.74803149606299213" header="0.31496062992125984" footer="0.31496062992125984"/>
  <pageSetup paperSize="9" scale="34"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E5"/>
  <sheetViews>
    <sheetView workbookViewId="0">
      <selection activeCell="E5" sqref="E5"/>
    </sheetView>
  </sheetViews>
  <sheetFormatPr defaultRowHeight="15" x14ac:dyDescent="0.25"/>
  <cols>
    <col min="5" max="5" width="15.5703125" bestFit="1" customWidth="1"/>
  </cols>
  <sheetData>
    <row r="5" spans="4:5" x14ac:dyDescent="0.25">
      <c r="D5">
        <f>100*100/250</f>
        <v>40</v>
      </c>
      <c r="E5" s="103">
        <f>D5*23*13000</f>
        <v>11960000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2 СОТИХЛИК ГОЛУБИКА</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2025-04-08T19:13:01Z</dcterms:modified>
</cp:coreProperties>
</file>