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li\Desktop\"/>
    </mc:Choice>
  </mc:AlternateContent>
  <xr:revisionPtr revIDLastSave="0" documentId="13_ncr:1_{5DAAB75F-2F36-4364-8399-8F95CFFBE050}" xr6:coauthVersionLast="47" xr6:coauthVersionMax="47" xr10:uidLastSave="{00000000-0000-0000-0000-000000000000}"/>
  <bookViews>
    <workbookView xWindow="-120" yWindow="-120" windowWidth="29040" windowHeight="15720" xr2:uid="{00000000-000D-0000-FFFF-FFFF00000000}"/>
  </bookViews>
  <sheets>
    <sheet name="محاسبه مزد سنوات" sheetId="4" r:id="rId1"/>
  </sheets>
  <definedNames>
    <definedName name="_xlnm.Print_Area" localSheetId="0">'محاسبه مزد سنوات'!$A$3:$S$26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2" i="4" l="1"/>
  <c r="AL8" i="4"/>
  <c r="AL9" i="4"/>
  <c r="AL10" i="4"/>
  <c r="AL11" i="4"/>
  <c r="AL12" i="4"/>
  <c r="AL13" i="4"/>
  <c r="AL14" i="4"/>
  <c r="AL15" i="4"/>
  <c r="AL16" i="4"/>
  <c r="AL17" i="4"/>
  <c r="AL18" i="4"/>
  <c r="AL19" i="4"/>
  <c r="AL20" i="4"/>
  <c r="AL21" i="4"/>
  <c r="AL22" i="4"/>
  <c r="AL23" i="4"/>
  <c r="AL24" i="4"/>
  <c r="AL25" i="4"/>
  <c r="AL26" i="4"/>
  <c r="AL7" i="4"/>
  <c r="AI8" i="4" l="1"/>
  <c r="AI9" i="4"/>
  <c r="AI10" i="4"/>
  <c r="AI11" i="4"/>
  <c r="AI12" i="4"/>
  <c r="AI13" i="4"/>
  <c r="AI14" i="4"/>
  <c r="AI15" i="4"/>
  <c r="AI16" i="4"/>
  <c r="AI17" i="4"/>
  <c r="AI18" i="4"/>
  <c r="AI19" i="4"/>
  <c r="AI20" i="4"/>
  <c r="AI21" i="4"/>
  <c r="AI22" i="4"/>
  <c r="AI23" i="4"/>
  <c r="AI24" i="4"/>
  <c r="AI25" i="4"/>
  <c r="AI26" i="4"/>
  <c r="AI7" i="4"/>
  <c r="AF8" i="4" l="1"/>
  <c r="AF9" i="4"/>
  <c r="AF10" i="4"/>
  <c r="AF11" i="4"/>
  <c r="AF12" i="4"/>
  <c r="AF13" i="4"/>
  <c r="AF14" i="4"/>
  <c r="AF15" i="4"/>
  <c r="AF16" i="4"/>
  <c r="AF17" i="4"/>
  <c r="AF18" i="4"/>
  <c r="AF19" i="4"/>
  <c r="AF20" i="4"/>
  <c r="AF21" i="4"/>
  <c r="AF22" i="4"/>
  <c r="AF23" i="4"/>
  <c r="AF24" i="4"/>
  <c r="AF25" i="4"/>
  <c r="AF26" i="4"/>
  <c r="AF7" i="4"/>
  <c r="AC8" i="4" l="1"/>
  <c r="AC9" i="4"/>
  <c r="AC10" i="4"/>
  <c r="AC11" i="4"/>
  <c r="AC12" i="4"/>
  <c r="AC13" i="4"/>
  <c r="AC14" i="4"/>
  <c r="AC15" i="4"/>
  <c r="AC16" i="4"/>
  <c r="AC17" i="4"/>
  <c r="AC18" i="4"/>
  <c r="AC19" i="4"/>
  <c r="AC20" i="4"/>
  <c r="AC21" i="4"/>
  <c r="AC22" i="4"/>
  <c r="AC23" i="4"/>
  <c r="AC24" i="4"/>
  <c r="AC25" i="4"/>
  <c r="AC26" i="4"/>
  <c r="AC7" i="4"/>
  <c r="Z8" i="4"/>
  <c r="Z9" i="4"/>
  <c r="Z10" i="4"/>
  <c r="Z11" i="4"/>
  <c r="Z12" i="4"/>
  <c r="Z13" i="4"/>
  <c r="Z14" i="4"/>
  <c r="Z15" i="4"/>
  <c r="Z16" i="4"/>
  <c r="Z17" i="4"/>
  <c r="Z18" i="4"/>
  <c r="Z19" i="4"/>
  <c r="Z20" i="4"/>
  <c r="Z21" i="4"/>
  <c r="Z22" i="4"/>
  <c r="Z23" i="4"/>
  <c r="Z24" i="4"/>
  <c r="Z25" i="4"/>
  <c r="Z26" i="4"/>
  <c r="Z7" i="4"/>
  <c r="T8" i="4"/>
  <c r="T9" i="4"/>
  <c r="T10" i="4"/>
  <c r="T11" i="4"/>
  <c r="T12" i="4"/>
  <c r="T13" i="4"/>
  <c r="T14" i="4"/>
  <c r="T15" i="4"/>
  <c r="T16" i="4"/>
  <c r="T17" i="4"/>
  <c r="T18" i="4"/>
  <c r="T19" i="4"/>
  <c r="T20" i="4"/>
  <c r="T21" i="4"/>
  <c r="T22" i="4"/>
  <c r="T23" i="4"/>
  <c r="T24" i="4"/>
  <c r="T25" i="4"/>
  <c r="T26" i="4"/>
  <c r="Q8" i="4"/>
  <c r="Q9" i="4"/>
  <c r="Q10" i="4"/>
  <c r="Q11" i="4"/>
  <c r="Q12" i="4"/>
  <c r="Q13" i="4"/>
  <c r="Q14" i="4"/>
  <c r="Q15" i="4"/>
  <c r="Q16" i="4"/>
  <c r="Q17" i="4"/>
  <c r="Q18" i="4"/>
  <c r="Q19" i="4"/>
  <c r="Q20" i="4"/>
  <c r="Q21" i="4"/>
  <c r="Q22" i="4"/>
  <c r="Q23" i="4"/>
  <c r="Q24" i="4"/>
  <c r="Q25" i="4"/>
  <c r="Q26" i="4"/>
  <c r="W8" i="4"/>
  <c r="W9" i="4"/>
  <c r="W10" i="4"/>
  <c r="W11" i="4"/>
  <c r="W12" i="4"/>
  <c r="W13" i="4"/>
  <c r="W14" i="4"/>
  <c r="W15" i="4"/>
  <c r="W16" i="4"/>
  <c r="W17" i="4"/>
  <c r="W18" i="4"/>
  <c r="W19" i="4"/>
  <c r="W20" i="4"/>
  <c r="W21" i="4"/>
  <c r="W22" i="4"/>
  <c r="W23" i="4"/>
  <c r="W24" i="4"/>
  <c r="W25" i="4"/>
  <c r="W26" i="4"/>
  <c r="W7" i="4"/>
  <c r="T7" i="4"/>
  <c r="Q7" i="4"/>
  <c r="N8" i="4"/>
  <c r="N9" i="4"/>
  <c r="N10" i="4"/>
  <c r="N11" i="4"/>
  <c r="N12" i="4"/>
  <c r="N13" i="4"/>
  <c r="N14" i="4"/>
  <c r="N15" i="4"/>
  <c r="N16" i="4"/>
  <c r="N17" i="4"/>
  <c r="N18" i="4"/>
  <c r="N19" i="4"/>
  <c r="N20" i="4"/>
  <c r="N21" i="4"/>
  <c r="N22" i="4"/>
  <c r="N23" i="4"/>
  <c r="N24" i="4"/>
  <c r="N25" i="4"/>
  <c r="N26" i="4"/>
  <c r="N7" i="4"/>
  <c r="K8" i="4"/>
  <c r="K9" i="4"/>
  <c r="K10" i="4"/>
  <c r="K11" i="4"/>
  <c r="K12" i="4"/>
  <c r="K13" i="4"/>
  <c r="K14" i="4"/>
  <c r="K15" i="4"/>
  <c r="K16" i="4"/>
  <c r="K17" i="4"/>
  <c r="K18" i="4"/>
  <c r="K19" i="4"/>
  <c r="K20" i="4"/>
  <c r="K21" i="4"/>
  <c r="K22" i="4"/>
  <c r="K23" i="4"/>
  <c r="K24" i="4"/>
  <c r="K25" i="4"/>
  <c r="K26" i="4"/>
  <c r="K7" i="4"/>
  <c r="H8" i="4"/>
  <c r="H9" i="4"/>
  <c r="H10" i="4"/>
  <c r="H11" i="4"/>
  <c r="H12" i="4"/>
  <c r="H13" i="4"/>
  <c r="H14" i="4"/>
  <c r="H15" i="4"/>
  <c r="H16" i="4"/>
  <c r="H17" i="4"/>
  <c r="H18" i="4"/>
  <c r="H19" i="4"/>
  <c r="H20" i="4"/>
  <c r="H21" i="4"/>
  <c r="H22" i="4"/>
  <c r="H23" i="4"/>
  <c r="H24" i="4"/>
  <c r="H25" i="4"/>
  <c r="H26" i="4"/>
  <c r="H7" i="4"/>
  <c r="E8" i="4"/>
  <c r="E9" i="4"/>
  <c r="E10" i="4"/>
  <c r="E11" i="4"/>
  <c r="E12" i="4"/>
  <c r="E13" i="4"/>
  <c r="E14" i="4"/>
  <c r="E15" i="4"/>
  <c r="E16" i="4"/>
  <c r="E17" i="4"/>
  <c r="E18" i="4"/>
  <c r="E19" i="4"/>
  <c r="E20" i="4"/>
  <c r="E21" i="4"/>
  <c r="E22" i="4"/>
  <c r="E23" i="4"/>
  <c r="E24" i="4"/>
  <c r="E25" i="4"/>
  <c r="E26" i="4"/>
  <c r="E7" i="4"/>
  <c r="B8" i="4"/>
  <c r="D8" i="4" s="1"/>
  <c r="B9" i="4"/>
  <c r="D9" i="4" s="1"/>
  <c r="B10" i="4"/>
  <c r="D10" i="4" s="1"/>
  <c r="B11" i="4"/>
  <c r="D11" i="4" s="1"/>
  <c r="B12" i="4"/>
  <c r="D12" i="4" s="1"/>
  <c r="B13" i="4"/>
  <c r="D13" i="4" s="1"/>
  <c r="B14" i="4"/>
  <c r="D14" i="4" s="1"/>
  <c r="B15" i="4"/>
  <c r="D15" i="4" s="1"/>
  <c r="B16" i="4"/>
  <c r="D16" i="4" s="1"/>
  <c r="G16" i="4" s="1"/>
  <c r="J16" i="4" s="1"/>
  <c r="M16" i="4" s="1"/>
  <c r="P16" i="4" s="1"/>
  <c r="B17" i="4"/>
  <c r="D17" i="4" s="1"/>
  <c r="G17" i="4" s="1"/>
  <c r="J17" i="4" s="1"/>
  <c r="M17" i="4" s="1"/>
  <c r="P17" i="4" s="1"/>
  <c r="B18" i="4"/>
  <c r="D18" i="4" s="1"/>
  <c r="G18" i="4" s="1"/>
  <c r="J18" i="4" s="1"/>
  <c r="M18" i="4" s="1"/>
  <c r="P18" i="4" s="1"/>
  <c r="B19" i="4"/>
  <c r="D19" i="4" s="1"/>
  <c r="G19" i="4" s="1"/>
  <c r="J19" i="4" s="1"/>
  <c r="M19" i="4" s="1"/>
  <c r="P19" i="4" s="1"/>
  <c r="B20" i="4"/>
  <c r="D20" i="4" s="1"/>
  <c r="B21" i="4"/>
  <c r="D21" i="4" s="1"/>
  <c r="B22" i="4"/>
  <c r="D22" i="4" s="1"/>
  <c r="B23" i="4"/>
  <c r="D23" i="4" s="1"/>
  <c r="B24" i="4"/>
  <c r="D24" i="4" s="1"/>
  <c r="B25" i="4"/>
  <c r="D25" i="4" s="1"/>
  <c r="B26" i="4"/>
  <c r="D26" i="4" s="1"/>
  <c r="B7" i="4"/>
  <c r="D7" i="4" s="1"/>
  <c r="G26" i="4" l="1"/>
  <c r="J26" i="4" s="1"/>
  <c r="M26" i="4" s="1"/>
  <c r="P26" i="4" s="1"/>
  <c r="G25" i="4"/>
  <c r="J25" i="4" s="1"/>
  <c r="M25" i="4" s="1"/>
  <c r="P25" i="4" s="1"/>
  <c r="G12" i="4"/>
  <c r="J12" i="4" s="1"/>
  <c r="M12" i="4" s="1"/>
  <c r="P12" i="4" s="1"/>
  <c r="G13" i="4"/>
  <c r="J13" i="4" s="1"/>
  <c r="M13" i="4" s="1"/>
  <c r="P13" i="4" s="1"/>
  <c r="S13" i="4" s="1"/>
  <c r="V13" i="4" s="1"/>
  <c r="Y13" i="4" s="1"/>
  <c r="AB13" i="4" s="1"/>
  <c r="AE13" i="4" s="1"/>
  <c r="AH13" i="4" s="1"/>
  <c r="AK13" i="4" s="1"/>
  <c r="AN13" i="4" s="1"/>
  <c r="G11" i="4"/>
  <c r="J11" i="4" s="1"/>
  <c r="M11" i="4" s="1"/>
  <c r="P11" i="4" s="1"/>
  <c r="S11" i="4" s="1"/>
  <c r="V11" i="4" s="1"/>
  <c r="G7" i="4"/>
  <c r="J7" i="4" s="1"/>
  <c r="M7" i="4" s="1"/>
  <c r="P7" i="4" s="1"/>
  <c r="S7" i="4" s="1"/>
  <c r="V7" i="4" s="1"/>
  <c r="Y7" i="4" s="1"/>
  <c r="AB7" i="4" s="1"/>
  <c r="AE7" i="4" s="1"/>
  <c r="AH7" i="4" s="1"/>
  <c r="AK7" i="4" s="1"/>
  <c r="AN7" i="4" s="1"/>
  <c r="G14" i="4"/>
  <c r="J14" i="4" s="1"/>
  <c r="M14" i="4" s="1"/>
  <c r="P14" i="4" s="1"/>
  <c r="G24" i="4"/>
  <c r="J24" i="4" s="1"/>
  <c r="M24" i="4" s="1"/>
  <c r="P24" i="4" s="1"/>
  <c r="S24" i="4" s="1"/>
  <c r="V24" i="4" s="1"/>
  <c r="Y24" i="4" s="1"/>
  <c r="AB24" i="4" s="1"/>
  <c r="AE24" i="4" s="1"/>
  <c r="AH24" i="4" s="1"/>
  <c r="AK24" i="4" s="1"/>
  <c r="AN24" i="4" s="1"/>
  <c r="G10" i="4"/>
  <c r="J10" i="4" s="1"/>
  <c r="M10" i="4" s="1"/>
  <c r="P10" i="4" s="1"/>
  <c r="S10" i="4" s="1"/>
  <c r="V10" i="4" s="1"/>
  <c r="Y10" i="4" s="1"/>
  <c r="AB10" i="4" s="1"/>
  <c r="AE10" i="4" s="1"/>
  <c r="AH10" i="4" s="1"/>
  <c r="AK10" i="4" s="1"/>
  <c r="AN10" i="4" s="1"/>
  <c r="G15" i="4"/>
  <c r="J15" i="4" s="1"/>
  <c r="M15" i="4" s="1"/>
  <c r="P15" i="4" s="1"/>
  <c r="G21" i="4"/>
  <c r="J21" i="4" s="1"/>
  <c r="M21" i="4" s="1"/>
  <c r="P21" i="4" s="1"/>
  <c r="S21" i="4" s="1"/>
  <c r="V21" i="4" s="1"/>
  <c r="Y21" i="4" s="1"/>
  <c r="AB21" i="4" s="1"/>
  <c r="AE21" i="4" s="1"/>
  <c r="AH21" i="4" s="1"/>
  <c r="AK21" i="4" s="1"/>
  <c r="AN21" i="4" s="1"/>
  <c r="G23" i="4"/>
  <c r="J23" i="4" s="1"/>
  <c r="M23" i="4" s="1"/>
  <c r="P23" i="4" s="1"/>
  <c r="S23" i="4" s="1"/>
  <c r="V23" i="4" s="1"/>
  <c r="Y23" i="4" s="1"/>
  <c r="G22" i="4"/>
  <c r="J22" i="4" s="1"/>
  <c r="M22" i="4" s="1"/>
  <c r="P22" i="4" s="1"/>
  <c r="G9" i="4"/>
  <c r="G20" i="4"/>
  <c r="J20" i="4" s="1"/>
  <c r="M20" i="4" s="1"/>
  <c r="P20" i="4" s="1"/>
  <c r="G8" i="4"/>
  <c r="J8" i="4" s="1"/>
  <c r="M8" i="4" s="1"/>
  <c r="P8" i="4" s="1"/>
  <c r="J9" i="4"/>
  <c r="M9" i="4" s="1"/>
  <c r="P9" i="4" s="1"/>
  <c r="S9" i="4" s="1"/>
  <c r="V9" i="4" s="1"/>
  <c r="Y9" i="4" s="1"/>
  <c r="AB9" i="4" s="1"/>
  <c r="S25" i="4"/>
  <c r="V25" i="4" s="1"/>
  <c r="Y25" i="4" s="1"/>
  <c r="AB25" i="4" s="1"/>
  <c r="AE25" i="4" s="1"/>
  <c r="AH25" i="4" s="1"/>
  <c r="AK25" i="4" s="1"/>
  <c r="AN25" i="4" s="1"/>
  <c r="S19" i="4"/>
  <c r="V19" i="4" s="1"/>
  <c r="S17" i="4"/>
  <c r="V17" i="4" s="1"/>
  <c r="Y17" i="4" s="1"/>
  <c r="AB17" i="4" s="1"/>
  <c r="AE17" i="4" s="1"/>
  <c r="AH17" i="4" s="1"/>
  <c r="AK17" i="4" s="1"/>
  <c r="AN17" i="4" s="1"/>
  <c r="S15" i="4"/>
  <c r="V15" i="4" s="1"/>
  <c r="S26" i="4"/>
  <c r="V26" i="4" s="1"/>
  <c r="Y26" i="4" s="1"/>
  <c r="AB26" i="4" s="1"/>
  <c r="AE26" i="4" s="1"/>
  <c r="AH26" i="4" s="1"/>
  <c r="AK26" i="4" s="1"/>
  <c r="AN26" i="4" s="1"/>
  <c r="S22" i="4"/>
  <c r="V22" i="4" s="1"/>
  <c r="Y22" i="4" s="1"/>
  <c r="AB22" i="4" s="1"/>
  <c r="AE22" i="4" s="1"/>
  <c r="AH22" i="4" s="1"/>
  <c r="AK22" i="4" s="1"/>
  <c r="AN22" i="4" s="1"/>
  <c r="S20" i="4"/>
  <c r="V20" i="4" s="1"/>
  <c r="Y20" i="4" s="1"/>
  <c r="AB20" i="4" s="1"/>
  <c r="AE20" i="4" s="1"/>
  <c r="AH20" i="4" s="1"/>
  <c r="AK20" i="4" s="1"/>
  <c r="AN20" i="4" s="1"/>
  <c r="S18" i="4"/>
  <c r="V18" i="4" s="1"/>
  <c r="Y18" i="4" s="1"/>
  <c r="AB18" i="4" s="1"/>
  <c r="AE18" i="4" s="1"/>
  <c r="AH18" i="4" s="1"/>
  <c r="AK18" i="4" s="1"/>
  <c r="AN18" i="4" s="1"/>
  <c r="S16" i="4"/>
  <c r="V16" i="4" s="1"/>
  <c r="Y16" i="4" s="1"/>
  <c r="AB16" i="4" s="1"/>
  <c r="AE16" i="4" s="1"/>
  <c r="AH16" i="4" s="1"/>
  <c r="AK16" i="4" s="1"/>
  <c r="AN16" i="4" s="1"/>
  <c r="S14" i="4"/>
  <c r="V14" i="4" s="1"/>
  <c r="Y14" i="4" s="1"/>
  <c r="AB14" i="4" s="1"/>
  <c r="AE14" i="4" s="1"/>
  <c r="AH14" i="4" s="1"/>
  <c r="AK14" i="4" s="1"/>
  <c r="AN14" i="4" s="1"/>
  <c r="S12" i="4"/>
  <c r="V12" i="4" s="1"/>
  <c r="Y12" i="4" s="1"/>
  <c r="AB12" i="4" s="1"/>
  <c r="AE12" i="4" s="1"/>
  <c r="AH12" i="4" s="1"/>
  <c r="AK12" i="4" s="1"/>
  <c r="AN12" i="4" s="1"/>
  <c r="S8" i="4"/>
  <c r="V8" i="4" s="1"/>
  <c r="Y8" i="4" s="1"/>
  <c r="AB8" i="4" s="1"/>
  <c r="AE8" i="4" s="1"/>
  <c r="AH8" i="4" s="1"/>
  <c r="AK8" i="4" s="1"/>
  <c r="AN8" i="4" s="1"/>
  <c r="AE9" i="4" l="1"/>
  <c r="AB23" i="4"/>
  <c r="AE23" i="4" s="1"/>
  <c r="AH23" i="4" s="1"/>
  <c r="AK23" i="4" s="1"/>
  <c r="AN23" i="4" s="1"/>
  <c r="Y11" i="4"/>
  <c r="Y15" i="4"/>
  <c r="Y19" i="4"/>
  <c r="AH9" i="4" l="1"/>
  <c r="AK9" i="4" s="1"/>
  <c r="AN9" i="4" s="1"/>
  <c r="AB15" i="4"/>
  <c r="AE15" i="4" s="1"/>
  <c r="AH15" i="4" s="1"/>
  <c r="AK15" i="4" s="1"/>
  <c r="AN15" i="4" s="1"/>
  <c r="AB19" i="4"/>
  <c r="AE19" i="4" s="1"/>
  <c r="AH19" i="4" s="1"/>
  <c r="AK19" i="4" s="1"/>
  <c r="AN19" i="4" s="1"/>
  <c r="AB11" i="4"/>
  <c r="AE11" i="4" s="1"/>
  <c r="AH11" i="4" s="1"/>
  <c r="AK11" i="4" s="1"/>
  <c r="AP10" i="4"/>
  <c r="AS10" i="4" l="1"/>
  <c r="AN11" i="4"/>
</calcChain>
</file>

<file path=xl/sharedStrings.xml><?xml version="1.0" encoding="utf-8"?>
<sst xmlns="http://schemas.openxmlformats.org/spreadsheetml/2006/main" count="52" uniqueCount="16">
  <si>
    <t>گروه</t>
  </si>
  <si>
    <t>مزد سنوات سال 95</t>
  </si>
  <si>
    <t xml:space="preserve">نرخ پایه سنوات </t>
  </si>
  <si>
    <t xml:space="preserve">مزد سنوات </t>
  </si>
  <si>
    <t>مزد سنوات</t>
  </si>
  <si>
    <t>سال</t>
  </si>
  <si>
    <t>جدول محاسبه مزد سنوات پرسنل شرکتهای خدماتی</t>
  </si>
  <si>
    <t>گروه:</t>
  </si>
  <si>
    <t>ابتدا سلول های سبز رنگ را انتخاب نمایید</t>
  </si>
  <si>
    <t>علی اخوان مهدوی</t>
  </si>
  <si>
    <t>رئیس بازرسی کار گلستان</t>
  </si>
  <si>
    <t>ماه</t>
  </si>
  <si>
    <t>تاریخ استخدام:</t>
  </si>
  <si>
    <t>محاسبه مزد سنوات درابتدای سال  :</t>
  </si>
  <si>
    <t>( در این محاسبات فرض بر آن است که حق سنوات و یا مزایای پایان کار کارگر تا پایان سال 90 تسویه شده است )</t>
  </si>
  <si>
    <t>بر اساس اینکه از سال 92 پرداخت پایه سنوات به کارگرانی که مزایای پایان کار خود را دریافت کرده اند نیز الزامی شده است لذا از سال 91 پرداخت سنوات موجب محرومیت کارگر از دریافت مزد پایه سنواتی نخواهد بود .بنابر این در این محاسبات فرض بر آن است که حق سنوات و یا مزایای پایان کار کارگر تا پایان سال 90 تسویه شده است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</si>
</sst>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rial"/>
      <family val="2"/>
      <scheme val="minor"/>
    </font>
    <font>
      <sz val="14"/>
      <color theme="1"/>
      <name val="2  Lotus"/>
      <charset val="178"/>
    </font>
    <font>
      <sz val="14"/>
      <color rgb="FFFF0000"/>
      <name val="2  Lotus"/>
      <charset val="178"/>
    </font>
    <font>
      <sz val="11"/>
      <color theme="1"/>
      <name val="2  Titr"/>
      <charset val="178"/>
    </font>
    <font>
      <sz val="13"/>
      <color rgb="FFFF0000"/>
      <name val="2  Titr"/>
      <charset val="178"/>
    </font>
    <font>
      <sz val="12"/>
      <color theme="1"/>
      <name val="2  Mehr"/>
      <charset val="178"/>
    </font>
    <font>
      <u/>
      <sz val="11"/>
      <color theme="10"/>
      <name val="Arial"/>
      <family val="2"/>
      <scheme val="minor"/>
    </font>
    <font>
      <u/>
      <sz val="10"/>
      <color theme="10"/>
      <name val="2  Titr"/>
      <charset val="178"/>
    </font>
    <font>
      <sz val="11"/>
      <color theme="1"/>
      <name val="B Titr"/>
      <charset val="178"/>
    </font>
    <font>
      <sz val="14"/>
      <color theme="1"/>
      <name val="B Titr"/>
      <charset val="178"/>
    </font>
    <font>
      <sz val="8"/>
      <color theme="1"/>
      <name val="B Titr"/>
      <charset val="178"/>
    </font>
    <font>
      <sz val="16"/>
      <color rgb="FFFF0000"/>
      <name val="B Farnaz"/>
      <charset val="178"/>
    </font>
    <font>
      <sz val="16"/>
      <color rgb="FFFF0000"/>
      <name val="B Titr"/>
      <charset val="178"/>
    </font>
    <font>
      <sz val="12"/>
      <color theme="1"/>
      <name val="B Homa"/>
      <charset val="178"/>
    </font>
    <font>
      <sz val="20"/>
      <color rgb="FF002060"/>
      <name val="B Homa"/>
      <charset val="178"/>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s>
  <cellStyleXfs count="2">
    <xf numFmtId="0" fontId="0" fillId="0" borderId="0"/>
    <xf numFmtId="0" fontId="6" fillId="0" borderId="0" applyNumberFormat="0" applyFill="0" applyBorder="0" applyAlignment="0" applyProtection="0"/>
  </cellStyleXfs>
  <cellXfs count="62">
    <xf numFmtId="0" fontId="0" fillId="0" borderId="0" xfId="0"/>
    <xf numFmtId="0" fontId="0" fillId="0" borderId="0" xfId="0" applyProtection="1">
      <protection hidden="1"/>
    </xf>
    <xf numFmtId="0" fontId="0" fillId="0" borderId="18" xfId="0" applyBorder="1" applyProtection="1">
      <protection hidden="1"/>
    </xf>
    <xf numFmtId="0" fontId="3" fillId="3" borderId="13" xfId="0" applyFont="1" applyFill="1" applyBorder="1" applyAlignment="1" applyProtection="1">
      <alignment horizontal="left" vertical="center"/>
      <protection hidden="1"/>
    </xf>
    <xf numFmtId="0" fontId="3" fillId="3" borderId="14" xfId="0" applyFont="1" applyFill="1" applyBorder="1" applyAlignment="1" applyProtection="1">
      <alignment horizontal="right" vertical="center"/>
      <protection hidden="1"/>
    </xf>
    <xf numFmtId="0" fontId="3" fillId="3" borderId="19" xfId="0" applyFont="1" applyFill="1" applyBorder="1" applyAlignment="1" applyProtection="1">
      <alignment horizontal="right" vertical="center"/>
      <protection hidden="1"/>
    </xf>
    <xf numFmtId="0" fontId="1" fillId="2" borderId="5" xfId="0" applyFont="1" applyFill="1" applyBorder="1" applyAlignment="1" applyProtection="1">
      <alignment wrapText="1"/>
      <protection hidden="1"/>
    </xf>
    <xf numFmtId="0" fontId="1" fillId="2" borderId="9" xfId="0" applyFont="1" applyFill="1" applyBorder="1" applyAlignment="1" applyProtection="1">
      <alignment wrapText="1"/>
      <protection hidden="1"/>
    </xf>
    <xf numFmtId="0" fontId="1" fillId="2" borderId="2" xfId="0" applyFont="1" applyFill="1" applyBorder="1" applyAlignment="1" applyProtection="1">
      <alignment wrapText="1"/>
      <protection hidden="1"/>
    </xf>
    <xf numFmtId="0" fontId="1" fillId="2" borderId="4" xfId="0" applyFont="1" applyFill="1" applyBorder="1" applyAlignment="1" applyProtection="1">
      <alignment wrapText="1"/>
      <protection hidden="1"/>
    </xf>
    <xf numFmtId="0" fontId="1" fillId="2" borderId="10" xfId="0" applyFont="1" applyFill="1" applyBorder="1" applyAlignment="1" applyProtection="1">
      <alignment wrapText="1"/>
      <protection hidden="1"/>
    </xf>
    <xf numFmtId="0" fontId="1" fillId="2" borderId="7" xfId="0" applyFont="1" applyFill="1" applyBorder="1" applyAlignment="1" applyProtection="1">
      <alignment wrapText="1"/>
      <protection hidden="1"/>
    </xf>
    <xf numFmtId="0" fontId="1" fillId="2" borderId="11" xfId="0" applyFont="1" applyFill="1" applyBorder="1" applyAlignment="1" applyProtection="1">
      <alignment horizontal="center"/>
      <protection hidden="1"/>
    </xf>
    <xf numFmtId="1" fontId="1" fillId="0" borderId="1" xfId="0" applyNumberFormat="1" applyFont="1" applyBorder="1" applyAlignment="1" applyProtection="1">
      <alignment horizontal="center"/>
      <protection hidden="1"/>
    </xf>
    <xf numFmtId="1" fontId="2" fillId="0" borderId="2" xfId="0" applyNumberFormat="1" applyFont="1" applyBorder="1" applyAlignment="1" applyProtection="1">
      <alignment horizontal="center"/>
      <protection hidden="1"/>
    </xf>
    <xf numFmtId="1" fontId="1" fillId="0" borderId="8" xfId="0" applyNumberFormat="1" applyFont="1" applyBorder="1" applyAlignment="1" applyProtection="1">
      <alignment horizontal="center"/>
      <protection hidden="1"/>
    </xf>
    <xf numFmtId="1" fontId="2" fillId="0" borderId="6" xfId="0" applyNumberFormat="1" applyFont="1" applyBorder="1" applyAlignment="1" applyProtection="1">
      <alignment horizontal="center"/>
      <protection hidden="1"/>
    </xf>
    <xf numFmtId="0" fontId="1" fillId="2" borderId="12" xfId="0" applyFont="1" applyFill="1" applyBorder="1" applyAlignment="1" applyProtection="1">
      <alignment horizontal="center"/>
      <protection hidden="1"/>
    </xf>
    <xf numFmtId="0" fontId="1" fillId="2" borderId="20" xfId="0" applyFont="1" applyFill="1" applyBorder="1" applyAlignment="1" applyProtection="1">
      <alignment horizontal="center"/>
      <protection hidden="1"/>
    </xf>
    <xf numFmtId="1" fontId="1" fillId="0" borderId="21" xfId="0" applyNumberFormat="1" applyFont="1" applyBorder="1" applyAlignment="1" applyProtection="1">
      <alignment horizontal="center"/>
      <protection hidden="1"/>
    </xf>
    <xf numFmtId="1" fontId="1" fillId="0" borderId="22" xfId="0" applyNumberFormat="1" applyFont="1" applyBorder="1" applyAlignment="1" applyProtection="1">
      <alignment horizontal="center"/>
      <protection hidden="1"/>
    </xf>
    <xf numFmtId="1" fontId="1" fillId="0" borderId="30" xfId="0" applyNumberFormat="1" applyFont="1" applyBorder="1" applyAlignment="1" applyProtection="1">
      <alignment horizontal="center"/>
      <protection hidden="1"/>
    </xf>
    <xf numFmtId="0" fontId="3" fillId="5" borderId="0" xfId="0" applyFont="1" applyFill="1" applyAlignment="1" applyProtection="1">
      <alignment horizontal="center"/>
      <protection hidden="1"/>
    </xf>
    <xf numFmtId="0" fontId="5" fillId="5" borderId="0" xfId="0" applyFont="1" applyFill="1" applyAlignment="1" applyProtection="1">
      <alignment horizontal="center"/>
      <protection hidden="1"/>
    </xf>
    <xf numFmtId="0" fontId="3" fillId="3" borderId="19" xfId="0" applyFont="1" applyFill="1" applyBorder="1" applyAlignment="1" applyProtection="1">
      <alignment horizontal="left" vertical="center"/>
      <protection hidden="1"/>
    </xf>
    <xf numFmtId="0" fontId="1" fillId="2" borderId="11" xfId="0" applyFont="1" applyFill="1" applyBorder="1" applyAlignment="1" applyProtection="1">
      <alignment wrapText="1"/>
      <protection hidden="1"/>
    </xf>
    <xf numFmtId="0" fontId="8" fillId="0" borderId="0" xfId="0" applyFont="1" applyProtection="1">
      <protection hidden="1"/>
    </xf>
    <xf numFmtId="0" fontId="8" fillId="3" borderId="5" xfId="0" applyFont="1" applyFill="1" applyBorder="1" applyAlignment="1" applyProtection="1">
      <alignment horizontal="center" vertical="center"/>
      <protection hidden="1"/>
    </xf>
    <xf numFmtId="0" fontId="8" fillId="3" borderId="17" xfId="0" applyFont="1" applyFill="1" applyBorder="1" applyAlignment="1" applyProtection="1">
      <alignment horizontal="center" vertical="center"/>
      <protection hidden="1"/>
    </xf>
    <xf numFmtId="0" fontId="12" fillId="4" borderId="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protection hidden="1"/>
    </xf>
    <xf numFmtId="0" fontId="8" fillId="3" borderId="17" xfId="0" applyFont="1" applyFill="1" applyBorder="1" applyAlignment="1" applyProtection="1">
      <alignment horizontal="center"/>
      <protection hidden="1"/>
    </xf>
    <xf numFmtId="0" fontId="10" fillId="3" borderId="16" xfId="0" applyFont="1" applyFill="1" applyBorder="1" applyAlignment="1" applyProtection="1">
      <alignment horizontal="center"/>
      <protection hidden="1"/>
    </xf>
    <xf numFmtId="0" fontId="10" fillId="3" borderId="17" xfId="0" applyFont="1" applyFill="1" applyBorder="1" applyAlignment="1" applyProtection="1">
      <alignment horizontal="center"/>
      <protection hidden="1"/>
    </xf>
    <xf numFmtId="0" fontId="9" fillId="0" borderId="0" xfId="0" applyFont="1" applyAlignment="1" applyProtection="1">
      <alignment horizontal="center"/>
      <protection hidden="1"/>
    </xf>
    <xf numFmtId="0" fontId="10" fillId="0" borderId="0" xfId="0" applyFont="1" applyAlignment="1" applyProtection="1">
      <alignment horizontal="center" vertical="center" wrapText="1"/>
      <protection hidden="1"/>
    </xf>
    <xf numFmtId="0" fontId="13" fillId="6" borderId="15" xfId="0" applyFont="1" applyFill="1" applyBorder="1" applyAlignment="1" applyProtection="1">
      <alignment horizontal="center" vertical="center" wrapText="1"/>
      <protection hidden="1"/>
    </xf>
    <xf numFmtId="0" fontId="13" fillId="6" borderId="18" xfId="0" applyFont="1" applyFill="1" applyBorder="1" applyAlignment="1" applyProtection="1">
      <alignment horizontal="center" vertical="center" wrapText="1"/>
      <protection hidden="1"/>
    </xf>
    <xf numFmtId="0" fontId="13" fillId="6" borderId="23" xfId="0" applyFont="1" applyFill="1" applyBorder="1" applyAlignment="1" applyProtection="1">
      <alignment horizontal="center" vertical="center" wrapText="1"/>
      <protection hidden="1"/>
    </xf>
    <xf numFmtId="0" fontId="13" fillId="6" borderId="25" xfId="0" applyFont="1" applyFill="1" applyBorder="1" applyAlignment="1" applyProtection="1">
      <alignment horizontal="center" vertical="center" wrapText="1"/>
      <protection hidden="1"/>
    </xf>
    <xf numFmtId="0" fontId="13" fillId="6" borderId="3" xfId="0" applyFont="1" applyFill="1" applyBorder="1" applyAlignment="1" applyProtection="1">
      <alignment horizontal="center" vertical="center" wrapText="1"/>
      <protection hidden="1"/>
    </xf>
    <xf numFmtId="0" fontId="13" fillId="6" borderId="26"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wrapText="1"/>
      <protection hidden="1"/>
    </xf>
    <xf numFmtId="0" fontId="4" fillId="0" borderId="0" xfId="0" applyFont="1" applyAlignment="1" applyProtection="1">
      <alignment horizontal="center" wrapText="1"/>
      <protection hidden="1"/>
    </xf>
    <xf numFmtId="1" fontId="14" fillId="6" borderId="28" xfId="0" applyNumberFormat="1" applyFont="1" applyFill="1" applyBorder="1" applyAlignment="1" applyProtection="1">
      <alignment horizontal="center" vertical="center" wrapText="1"/>
      <protection hidden="1"/>
    </xf>
    <xf numFmtId="1" fontId="14" fillId="6" borderId="29" xfId="0" applyNumberFormat="1" applyFont="1" applyFill="1" applyBorder="1" applyAlignment="1" applyProtection="1">
      <alignment horizontal="center" vertical="center" wrapText="1"/>
      <protection hidden="1"/>
    </xf>
    <xf numFmtId="0" fontId="3" fillId="5" borderId="24" xfId="0" applyFont="1" applyFill="1" applyBorder="1" applyAlignment="1" applyProtection="1">
      <alignment horizontal="center"/>
      <protection hidden="1"/>
    </xf>
    <xf numFmtId="0" fontId="3" fillId="5" borderId="0" xfId="0" applyFont="1" applyFill="1" applyAlignment="1" applyProtection="1">
      <alignment horizontal="center"/>
      <protection hidden="1"/>
    </xf>
    <xf numFmtId="0" fontId="5" fillId="5" borderId="24" xfId="0" applyFont="1" applyFill="1" applyBorder="1" applyAlignment="1" applyProtection="1">
      <alignment horizontal="center"/>
      <protection hidden="1"/>
    </xf>
    <xf numFmtId="0" fontId="5" fillId="5" borderId="0" xfId="0" applyFont="1" applyFill="1" applyAlignment="1" applyProtection="1">
      <alignment horizontal="center"/>
      <protection hidden="1"/>
    </xf>
    <xf numFmtId="0" fontId="8" fillId="3" borderId="31" xfId="0" applyFont="1" applyFill="1" applyBorder="1" applyAlignment="1" applyProtection="1">
      <alignment horizontal="center"/>
      <protection hidden="1"/>
    </xf>
    <xf numFmtId="0" fontId="8" fillId="3" borderId="32" xfId="0" applyFont="1" applyFill="1" applyBorder="1" applyAlignment="1" applyProtection="1">
      <alignment horizontal="center"/>
      <protection hidden="1"/>
    </xf>
    <xf numFmtId="0" fontId="8" fillId="7" borderId="24" xfId="0" applyFont="1" applyFill="1" applyBorder="1" applyAlignment="1" applyProtection="1">
      <alignment horizontal="center"/>
      <protection hidden="1"/>
    </xf>
    <xf numFmtId="0" fontId="8" fillId="7" borderId="0" xfId="0" applyFont="1" applyFill="1" applyAlignment="1" applyProtection="1">
      <alignment horizontal="center"/>
      <protection hidden="1"/>
    </xf>
    <xf numFmtId="0" fontId="8" fillId="7" borderId="25"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11" fillId="0" borderId="16" xfId="0" applyFont="1" applyBorder="1" applyAlignment="1" applyProtection="1">
      <alignment horizontal="center"/>
      <protection hidden="1"/>
    </xf>
    <xf numFmtId="0" fontId="11" fillId="0" borderId="27"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7" fillId="0" borderId="0" xfId="1" applyFont="1" applyBorder="1" applyAlignment="1" applyProtection="1">
      <alignment vertical="center"/>
      <protection hidden="1"/>
    </xf>
  </cellXfs>
  <cellStyles count="2">
    <cellStyle name="Hyperlink" xfId="1" builtinId="8"/>
    <cellStyle name="Normal" xfId="0" builtinId="0"/>
  </cellStyles>
  <dxfs count="1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protection hidden="1"/>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style="medium">
          <color indexed="64"/>
        </right>
        <top/>
        <bottom/>
      </border>
      <protection hidden="1"/>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rgb="FFFF0000"/>
        <name val="2  Lotus"/>
        <scheme val="none"/>
      </font>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4"/>
        <color rgb="FFFF0000"/>
        <name val="2  Lotus"/>
        <scheme val="none"/>
      </font>
      <numFmt numFmtId="1" formatCode="0"/>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right style="medium">
          <color indexed="64"/>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4"/>
        <color theme="1"/>
        <name val="2  Lotus"/>
        <scheme val="none"/>
      </font>
      <numFmt numFmtId="1"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outline="0">
        <left style="medium">
          <color indexed="64"/>
        </left>
        <right/>
        <top/>
        <bottom style="thin">
          <color indexed="64"/>
        </bottom>
      </border>
    </dxf>
    <dxf>
      <font>
        <b val="0"/>
        <i val="0"/>
        <strike val="0"/>
        <condense val="0"/>
        <extend val="0"/>
        <outline val="0"/>
        <shadow val="0"/>
        <u val="none"/>
        <vertAlign val="baseline"/>
        <sz val="14"/>
        <color theme="1"/>
        <name val="2  Lotus"/>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2  Lotus"/>
        <scheme val="none"/>
      </font>
      <fill>
        <patternFill patternType="solid">
          <fgColor indexed="64"/>
          <bgColor theme="0" tint="-0.14999847407452621"/>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protection hidden="1"/>
    </dxf>
    <dxf>
      <border diagonalUp="0" diagonalDown="0" outline="0">
        <left/>
        <right/>
        <top/>
        <bottom/>
      </border>
    </dxf>
    <dxf>
      <protection hidden="1"/>
    </dxf>
    <dxf>
      <border outline="0">
        <left style="medium">
          <color indexed="64"/>
        </left>
        <right style="medium">
          <color indexed="64"/>
        </right>
        <top style="medium">
          <color indexed="64"/>
        </top>
        <bottom style="medium">
          <color indexed="64"/>
        </bottom>
      </border>
    </dxf>
    <dxf>
      <protection hidden="1"/>
    </dxf>
    <dxf>
      <font>
        <b val="0"/>
        <i val="0"/>
        <strike val="0"/>
        <condense val="0"/>
        <extend val="0"/>
        <outline val="0"/>
        <shadow val="0"/>
        <u val="none"/>
        <vertAlign val="baseline"/>
        <sz val="11"/>
        <color theme="1"/>
        <name val="2  Titr"/>
        <scheme val="none"/>
      </font>
      <fill>
        <patternFill patternType="solid">
          <fgColor indexed="64"/>
          <bgColor theme="4"/>
        </patternFill>
      </fill>
      <alignment horizontal="center" vertical="center" textRotation="0" wrapText="0" indent="0" justifyLastLine="0" shrinkToFit="0" readingOrder="0"/>
      <border diagonalUp="0" diagonalDown="0">
        <left style="medium">
          <color indexed="64"/>
        </left>
        <right style="medium">
          <color indexed="64"/>
        </right>
        <top/>
        <bottom/>
      </border>
      <protection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5:AN26" headerRowCount="0" headerRowDxfId="131" dataDxfId="130" totalsRowDxfId="128" tableBorderDxfId="129">
  <tableColumns count="40">
    <tableColumn id="1" xr3:uid="{00000000-0010-0000-0000-000001000000}" name="Column1" totalsRowLabel="Total" headerRowDxfId="127" dataDxfId="126" totalsRowDxfId="125"/>
    <tableColumn id="2" xr3:uid="{00000000-0010-0000-0000-000002000000}" name="Column2" headerRowDxfId="124" dataDxfId="123" totalsRowDxfId="122"/>
    <tableColumn id="23" xr3:uid="{00000000-0010-0000-0000-000017000000}" name="Column22" headerRowDxfId="121" dataDxfId="120" totalsRowDxfId="119"/>
    <tableColumn id="3" xr3:uid="{00000000-0010-0000-0000-000003000000}" name="Column3" headerRowDxfId="118" dataDxfId="117" totalsRowDxfId="116">
      <calculatedColumnFormula>IF($AR$7&lt;92,B5,0)</calculatedColumnFormula>
    </tableColumn>
    <tableColumn id="4" xr3:uid="{00000000-0010-0000-0000-000004000000}" name="Column4" headerRowDxfId="115" dataDxfId="114" totalsRowDxfId="113"/>
    <tableColumn id="24" xr3:uid="{00000000-0010-0000-0000-000018000000}" name="Column23" headerRowDxfId="112" dataDxfId="111" totalsRowDxfId="110"/>
    <tableColumn id="5" xr3:uid="{00000000-0010-0000-0000-000005000000}" name="Column5" headerRowDxfId="109" dataDxfId="108" totalsRowDxfId="107">
      <calculatedColumnFormula>IF($AR$7&lt;93,D5*1.12+E5,0)</calculatedColumnFormula>
    </tableColumn>
    <tableColumn id="6" xr3:uid="{00000000-0010-0000-0000-000006000000}" name="Column6" headerRowDxfId="106" dataDxfId="105" totalsRowDxfId="104"/>
    <tableColumn id="25" xr3:uid="{00000000-0010-0000-0000-000019000000}" name="Column24" headerRowDxfId="103" dataDxfId="102" totalsRowDxfId="101"/>
    <tableColumn id="7" xr3:uid="{00000000-0010-0000-0000-000007000000}" name="Column7" headerRowDxfId="100" dataDxfId="99" totalsRowDxfId="98">
      <calculatedColumnFormula>IF($AR$7&lt;94,G5*1.17+H5,0)</calculatedColumnFormula>
    </tableColumn>
    <tableColumn id="8" xr3:uid="{00000000-0010-0000-0000-000008000000}" name="Column8" headerRowDxfId="97" dataDxfId="96" totalsRowDxfId="95"/>
    <tableColumn id="26" xr3:uid="{00000000-0010-0000-0000-00001A000000}" name="Column25" headerRowDxfId="94" dataDxfId="93" totalsRowDxfId="92"/>
    <tableColumn id="9" xr3:uid="{00000000-0010-0000-0000-000009000000}" name="Column9" headerRowDxfId="91" dataDxfId="90" totalsRowDxfId="89">
      <calculatedColumnFormula>IF($AR$7&lt;95,J5*1.14+K5,0)</calculatedColumnFormula>
    </tableColumn>
    <tableColumn id="10" xr3:uid="{00000000-0010-0000-0000-00000A000000}" name="Column10" headerRowDxfId="88" dataDxfId="87" totalsRowDxfId="86"/>
    <tableColumn id="27" xr3:uid="{00000000-0010-0000-0000-00001B000000}" name="Column26" headerRowDxfId="85" dataDxfId="84" totalsRowDxfId="83"/>
    <tableColumn id="11" xr3:uid="{00000000-0010-0000-0000-00000B000000}" name="Column11" headerRowDxfId="82" dataDxfId="81" totalsRowDxfId="80">
      <calculatedColumnFormula>IF($AR$7&lt;96,M5*1.12+N5,0)</calculatedColumnFormula>
    </tableColumn>
    <tableColumn id="12" xr3:uid="{00000000-0010-0000-0000-00000C000000}" name="Column12" headerRowDxfId="79" dataDxfId="78" totalsRowDxfId="77"/>
    <tableColumn id="28" xr3:uid="{00000000-0010-0000-0000-00001C000000}" name="Column27" headerRowDxfId="76" dataDxfId="75" totalsRowDxfId="74"/>
    <tableColumn id="13" xr3:uid="{00000000-0010-0000-0000-00000D000000}" name="Column13" totalsRowFunction="count" headerRowDxfId="73" dataDxfId="72" totalsRowDxfId="71">
      <calculatedColumnFormula>IF($AR$7&lt;97,P5*1.104+Q5,0)</calculatedColumnFormula>
    </tableColumn>
    <tableColumn id="14" xr3:uid="{00000000-0010-0000-0000-00000E000000}" name="Column14" headerRowDxfId="70" dataDxfId="69" totalsRowDxfId="68"/>
    <tableColumn id="29" xr3:uid="{00000000-0010-0000-0000-00001D000000}" name="Column28" headerRowDxfId="67" dataDxfId="66" totalsRowDxfId="65"/>
    <tableColumn id="15" xr3:uid="{00000000-0010-0000-0000-00000F000000}" name="Column15" headerRowDxfId="64" dataDxfId="63" totalsRowDxfId="62">
      <calculatedColumnFormula>IF($AR$7&lt;97,S5*1.104+T5*(13-$AS$7)/12,0)</calculatedColumnFormula>
    </tableColumn>
    <tableColumn id="16" xr3:uid="{00000000-0010-0000-0000-000010000000}" name="Column16" headerRowDxfId="61" dataDxfId="60" totalsRowDxfId="59"/>
    <tableColumn id="30" xr3:uid="{00000000-0010-0000-0000-00001E000000}" name="Column29" headerRowDxfId="58" dataDxfId="57" totalsRowDxfId="56"/>
    <tableColumn id="17" xr3:uid="{00000000-0010-0000-0000-000011000000}" name="Column17" headerRowDxfId="55" dataDxfId="54" totalsRowDxfId="53">
      <calculatedColumnFormula>IF($AR$7&lt;97,V5*1.104+W5*(13-$AS$7)/12,0)</calculatedColumnFormula>
    </tableColumn>
    <tableColumn id="18" xr3:uid="{00000000-0010-0000-0000-000012000000}" name="Column18" headerRowDxfId="52" dataDxfId="51" totalsRowDxfId="50"/>
    <tableColumn id="31" xr3:uid="{00000000-0010-0000-0000-00001F000000}" name="Column30" headerRowDxfId="49" dataDxfId="48" totalsRowDxfId="47"/>
    <tableColumn id="19" xr3:uid="{00000000-0010-0000-0000-000013000000}" name="Column19" headerRowDxfId="46" dataDxfId="45" totalsRowDxfId="44">
      <calculatedColumnFormula>IF($AR$7&lt;99,Y5*1.15+Z5*(13-$AS$7)/12,0)</calculatedColumnFormula>
    </tableColumn>
    <tableColumn id="20" xr3:uid="{00000000-0010-0000-0000-000014000000}" name="Column20" headerRowDxfId="43" dataDxfId="42" totalsRowDxfId="41"/>
    <tableColumn id="32" xr3:uid="{00000000-0010-0000-0000-000020000000}" name="Column31" headerRowDxfId="40" dataDxfId="39" totalsRowDxfId="38"/>
    <tableColumn id="21" xr3:uid="{00000000-0010-0000-0000-000015000000}" name="Column21" headerRowDxfId="37" dataDxfId="36" totalsRowDxfId="35"/>
    <tableColumn id="35" xr3:uid="{00000000-0010-0000-0000-000023000000}" name="Column32" headerRowDxfId="34" dataDxfId="33" totalsRowDxfId="32">
      <calculatedColumnFormula>IF($AR$7=1400,AG5*(13-$AS$7)/12,(IF($AR$7&gt;1400,0,AG5)))</calculatedColumnFormula>
    </tableColumn>
    <tableColumn id="36" xr3:uid="{00000000-0010-0000-0000-000024000000}" name="Column33" headerRowDxfId="31" dataDxfId="30" totalsRowDxfId="29"/>
    <tableColumn id="37" xr3:uid="{00000000-0010-0000-0000-000025000000}" name="Column34" headerRowDxfId="28" dataDxfId="27" totalsRowDxfId="26">
      <calculatedColumnFormula>IF($AR$7&lt;1401,AE5*1.38+AF5,0)</calculatedColumnFormula>
    </tableColumn>
    <tableColumn id="22" xr3:uid="{00000000-0010-0000-0000-000016000000}" name="Column35" headerRowDxfId="25" dataDxfId="24" totalsRowDxfId="23">
      <calculatedColumnFormula>IF($AR$7=1402,AJ5*(13-$AS$7)/12,(IF($AR$7&gt;1402,0,AJ5)))</calculatedColumnFormula>
    </tableColumn>
    <tableColumn id="33" xr3:uid="{00000000-0010-0000-0000-000021000000}" name="Column36" headerRowDxfId="22" dataDxfId="21" totalsRowDxfId="20"/>
    <tableColumn id="34" xr3:uid="{00000000-0010-0000-0000-000022000000}" name="Column37" headerRowDxfId="19" dataDxfId="18" totalsRowDxfId="17">
      <calculatedColumnFormula>IF($AR$7&lt;1403,AH5*1.22+AI5,0)</calculatedColumnFormula>
    </tableColumn>
    <tableColumn id="38" xr3:uid="{00000000-0010-0000-0000-000026000000}" name="Column38" headerRowDxfId="16" dataDxfId="15" totalsRowDxfId="14">
      <calculatedColumnFormula>IF($AR$7=1402,AM5*(13-$AS$7)/12,(IF($AR$7&gt;1402,0,AM5)))</calculatedColumnFormula>
    </tableColumn>
    <tableColumn id="39" xr3:uid="{00000000-0010-0000-0000-000027000000}" name="Column39" headerRowDxfId="13" dataDxfId="12" totalsRowDxfId="11"/>
    <tableColumn id="40" xr3:uid="{00000000-0010-0000-0000-000028000000}" name="Column40" headerRowDxfId="10" dataDxfId="9" totalsRowDxfId="8">
      <calculatedColumnFormula>IF($AR$7&lt;1403,AK5*1.22+AL5,0)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6"/>
  <sheetViews>
    <sheetView rightToLeft="1" tabSelected="1" topLeftCell="AO1" zoomScale="130" zoomScaleNormal="130" workbookViewId="0">
      <selection activeCell="AX7" sqref="AX7"/>
    </sheetView>
  </sheetViews>
  <sheetFormatPr defaultColWidth="9.125" defaultRowHeight="14.25"/>
  <cols>
    <col min="1" max="1" width="5.25" style="1" hidden="1" customWidth="1"/>
    <col min="2" max="40" width="9.75" style="1" hidden="1" customWidth="1"/>
    <col min="41" max="41" width="9.125" style="1"/>
    <col min="42" max="42" width="12.375" style="1" customWidth="1"/>
    <col min="43" max="43" width="14.125" style="1" customWidth="1"/>
    <col min="44" max="44" width="14.25" style="1" customWidth="1"/>
    <col min="45" max="45" width="16.125" style="1" customWidth="1"/>
    <col min="46" max="16384" width="9.125" style="1"/>
  </cols>
  <sheetData>
    <row r="1" spans="1:53" ht="28.5">
      <c r="AO1" s="26"/>
      <c r="AP1" s="34" t="s">
        <v>6</v>
      </c>
      <c r="AQ1" s="34"/>
      <c r="AR1" s="34"/>
      <c r="AS1" s="34"/>
      <c r="AT1" s="26"/>
      <c r="AU1" s="26"/>
      <c r="AV1" s="26"/>
    </row>
    <row r="2" spans="1:53" ht="44.25" customHeight="1">
      <c r="AO2" s="35" t="s">
        <v>15</v>
      </c>
      <c r="AP2" s="35"/>
      <c r="AQ2" s="35"/>
      <c r="AR2" s="35"/>
      <c r="AS2" s="35"/>
      <c r="AT2" s="35"/>
      <c r="AU2" s="35"/>
      <c r="AV2" s="35"/>
    </row>
    <row r="3" spans="1:53" ht="22.5">
      <c r="B3" s="48" t="s">
        <v>6</v>
      </c>
      <c r="C3" s="49"/>
      <c r="D3" s="49"/>
      <c r="E3" s="49"/>
      <c r="F3" s="49"/>
      <c r="G3" s="49"/>
      <c r="H3" s="49"/>
      <c r="I3" s="49"/>
      <c r="J3" s="49"/>
      <c r="K3" s="49"/>
      <c r="L3" s="49"/>
      <c r="M3" s="49"/>
      <c r="N3" s="49"/>
      <c r="O3" s="49"/>
      <c r="P3" s="49"/>
      <c r="Q3" s="49"/>
      <c r="R3" s="49"/>
      <c r="S3" s="49"/>
      <c r="T3" s="49"/>
      <c r="U3" s="49"/>
      <c r="V3" s="49"/>
      <c r="W3" s="49"/>
      <c r="X3" s="49"/>
      <c r="Y3" s="49"/>
      <c r="Z3" s="49"/>
      <c r="AA3" s="49"/>
      <c r="AB3" s="49"/>
      <c r="AC3" s="22"/>
      <c r="AD3" s="22"/>
      <c r="AE3" s="22"/>
      <c r="AF3" s="22"/>
      <c r="AG3" s="22"/>
      <c r="AH3" s="22"/>
      <c r="AI3" s="22"/>
      <c r="AJ3" s="22"/>
      <c r="AK3" s="22"/>
      <c r="AL3" s="22"/>
      <c r="AM3" s="22"/>
      <c r="AN3" s="22"/>
      <c r="AO3" s="26"/>
      <c r="AP3" s="54" t="s">
        <v>9</v>
      </c>
      <c r="AQ3" s="55"/>
      <c r="AR3" s="55"/>
      <c r="AS3" s="55"/>
      <c r="AT3" s="26"/>
      <c r="AU3" s="26"/>
      <c r="AV3" s="26"/>
    </row>
    <row r="4" spans="1:53" ht="30.75" customHeight="1" thickBot="1">
      <c r="B4" s="50" t="s">
        <v>14</v>
      </c>
      <c r="C4" s="51"/>
      <c r="D4" s="51"/>
      <c r="E4" s="51"/>
      <c r="F4" s="51"/>
      <c r="G4" s="51"/>
      <c r="H4" s="51"/>
      <c r="I4" s="51"/>
      <c r="J4" s="51"/>
      <c r="K4" s="51"/>
      <c r="L4" s="51"/>
      <c r="M4" s="51"/>
      <c r="N4" s="51"/>
      <c r="O4" s="51"/>
      <c r="P4" s="51"/>
      <c r="Q4" s="51"/>
      <c r="R4" s="51"/>
      <c r="S4" s="51"/>
      <c r="T4" s="51"/>
      <c r="U4" s="51"/>
      <c r="V4" s="51"/>
      <c r="W4" s="51"/>
      <c r="X4" s="51"/>
      <c r="Y4" s="51"/>
      <c r="Z4" s="51"/>
      <c r="AA4" s="51"/>
      <c r="AB4" s="51"/>
      <c r="AC4" s="23"/>
      <c r="AD4" s="23"/>
      <c r="AE4" s="23"/>
      <c r="AF4" s="23"/>
      <c r="AG4" s="23"/>
      <c r="AH4" s="23"/>
      <c r="AI4" s="23"/>
      <c r="AJ4" s="23"/>
      <c r="AK4" s="23"/>
      <c r="AL4" s="23"/>
      <c r="AM4" s="23"/>
      <c r="AN4" s="23"/>
      <c r="AO4" s="26"/>
      <c r="AP4" s="56" t="s">
        <v>10</v>
      </c>
      <c r="AQ4" s="57"/>
      <c r="AR4" s="57"/>
      <c r="AS4" s="57"/>
      <c r="AT4" s="26"/>
      <c r="AU4" s="26"/>
      <c r="AV4" s="26"/>
    </row>
    <row r="5" spans="1:53" ht="29.25" customHeight="1" thickBot="1">
      <c r="A5" s="2"/>
      <c r="B5" s="3" t="s">
        <v>5</v>
      </c>
      <c r="C5" s="24"/>
      <c r="D5" s="4">
        <v>1392</v>
      </c>
      <c r="E5" s="3" t="s">
        <v>5</v>
      </c>
      <c r="F5" s="24"/>
      <c r="G5" s="4">
        <v>1393</v>
      </c>
      <c r="H5" s="3" t="s">
        <v>5</v>
      </c>
      <c r="I5" s="24"/>
      <c r="J5" s="4">
        <v>1394</v>
      </c>
      <c r="K5" s="3" t="s">
        <v>5</v>
      </c>
      <c r="L5" s="24"/>
      <c r="M5" s="4">
        <v>1395</v>
      </c>
      <c r="N5" s="3" t="s">
        <v>5</v>
      </c>
      <c r="O5" s="24"/>
      <c r="P5" s="4">
        <v>1396</v>
      </c>
      <c r="Q5" s="3" t="s">
        <v>5</v>
      </c>
      <c r="R5" s="24"/>
      <c r="S5" s="5">
        <v>1397</v>
      </c>
      <c r="T5" s="3" t="s">
        <v>5</v>
      </c>
      <c r="U5" s="24"/>
      <c r="V5" s="5">
        <v>1398</v>
      </c>
      <c r="W5" s="3" t="s">
        <v>5</v>
      </c>
      <c r="X5" s="24"/>
      <c r="Y5" s="4">
        <v>1399</v>
      </c>
      <c r="Z5" s="3" t="s">
        <v>5</v>
      </c>
      <c r="AA5" s="24"/>
      <c r="AB5" s="4">
        <v>1400</v>
      </c>
      <c r="AC5" s="3" t="s">
        <v>5</v>
      </c>
      <c r="AD5" s="24"/>
      <c r="AE5" s="4">
        <v>1401</v>
      </c>
      <c r="AF5" s="3" t="s">
        <v>5</v>
      </c>
      <c r="AG5" s="24"/>
      <c r="AH5" s="4">
        <v>1402</v>
      </c>
      <c r="AI5" s="3" t="s">
        <v>5</v>
      </c>
      <c r="AJ5" s="24"/>
      <c r="AK5" s="4">
        <v>1403</v>
      </c>
      <c r="AL5" s="3" t="s">
        <v>5</v>
      </c>
      <c r="AM5" s="24"/>
      <c r="AN5" s="4">
        <v>1404</v>
      </c>
      <c r="AP5" s="58" t="s">
        <v>8</v>
      </c>
      <c r="AQ5" s="59"/>
      <c r="AR5" s="59"/>
      <c r="AS5" s="60"/>
    </row>
    <row r="6" spans="1:53" ht="47.25" customHeight="1" thickBot="1">
      <c r="A6" s="6" t="s">
        <v>0</v>
      </c>
      <c r="B6" s="7" t="s">
        <v>2</v>
      </c>
      <c r="C6" s="25"/>
      <c r="D6" s="8" t="s">
        <v>4</v>
      </c>
      <c r="E6" s="7" t="s">
        <v>2</v>
      </c>
      <c r="F6" s="25"/>
      <c r="G6" s="9" t="s">
        <v>3</v>
      </c>
      <c r="H6" s="10" t="s">
        <v>2</v>
      </c>
      <c r="I6" s="25"/>
      <c r="J6" s="9" t="s">
        <v>3</v>
      </c>
      <c r="K6" s="10" t="s">
        <v>2</v>
      </c>
      <c r="L6" s="25"/>
      <c r="M6" s="9" t="s">
        <v>1</v>
      </c>
      <c r="N6" s="10" t="s">
        <v>2</v>
      </c>
      <c r="O6" s="25"/>
      <c r="P6" s="9" t="s">
        <v>3</v>
      </c>
      <c r="Q6" s="10" t="s">
        <v>2</v>
      </c>
      <c r="R6" s="25"/>
      <c r="S6" s="11" t="s">
        <v>3</v>
      </c>
      <c r="T6" s="10" t="s">
        <v>2</v>
      </c>
      <c r="U6" s="25"/>
      <c r="V6" s="11" t="s">
        <v>3</v>
      </c>
      <c r="W6" s="10" t="s">
        <v>2</v>
      </c>
      <c r="X6" s="25"/>
      <c r="Y6" s="9" t="s">
        <v>3</v>
      </c>
      <c r="Z6" s="10" t="s">
        <v>2</v>
      </c>
      <c r="AA6" s="25"/>
      <c r="AB6" s="9" t="s">
        <v>3</v>
      </c>
      <c r="AC6" s="10" t="s">
        <v>2</v>
      </c>
      <c r="AD6" s="25"/>
      <c r="AE6" s="9" t="s">
        <v>3</v>
      </c>
      <c r="AF6" s="10" t="s">
        <v>2</v>
      </c>
      <c r="AG6" s="25"/>
      <c r="AH6" s="9" t="s">
        <v>3</v>
      </c>
      <c r="AI6" s="10" t="s">
        <v>2</v>
      </c>
      <c r="AJ6" s="25"/>
      <c r="AK6" s="9" t="s">
        <v>3</v>
      </c>
      <c r="AL6" s="10" t="s">
        <v>2</v>
      </c>
      <c r="AM6" s="25"/>
      <c r="AN6" s="9" t="s">
        <v>3</v>
      </c>
      <c r="AP6" s="52"/>
      <c r="AQ6" s="53"/>
      <c r="AR6" s="27" t="s">
        <v>5</v>
      </c>
      <c r="AS6" s="28" t="s">
        <v>11</v>
      </c>
    </row>
    <row r="7" spans="1:53" ht="27.75" customHeight="1" thickBot="1">
      <c r="A7" s="12">
        <v>1</v>
      </c>
      <c r="B7" s="13">
        <f t="shared" ref="B7:B26" si="0">IF($AR$7=1391,C7*(13-$AS$7)/12,0)</f>
        <v>0</v>
      </c>
      <c r="C7" s="13">
        <v>3000</v>
      </c>
      <c r="D7" s="14">
        <f t="shared" ref="D7:D26" si="1">IF($AR$7&lt;1392,B7,0)</f>
        <v>0</v>
      </c>
      <c r="E7" s="15">
        <f t="shared" ref="E7:E26" si="2">IF($AR$7=1392,F7*(13-$AS$7)/12,(IF($AR$7&gt;1392,0,F7)))</f>
        <v>2500</v>
      </c>
      <c r="F7" s="15">
        <v>5000</v>
      </c>
      <c r="G7" s="14">
        <f t="shared" ref="G7:G26" si="3">IF($AR$7&lt;1393,D7*1.12+E7,0)</f>
        <v>2500</v>
      </c>
      <c r="H7" s="13">
        <f t="shared" ref="H7:H26" si="4">IF($AR$7=1393,I7*(13-$AS$7)/12,(IF($AR$7&gt;1393,0,I7)))</f>
        <v>10000</v>
      </c>
      <c r="I7" s="13">
        <v>10000</v>
      </c>
      <c r="J7" s="14">
        <f t="shared" ref="J7:J26" si="5">IF($AR$7&lt;1394,G7*1.17+H7,0)</f>
        <v>12925</v>
      </c>
      <c r="K7" s="13">
        <f t="shared" ref="K7:K26" si="6">IF($AR$7=1394,L7*(13-$AS$7)/12,(IF($AR$7&gt;1394,0,L7)))</f>
        <v>10000</v>
      </c>
      <c r="L7" s="13">
        <v>10000</v>
      </c>
      <c r="M7" s="14">
        <f t="shared" ref="M7:M26" si="7">IF($AR$7&lt;1395,J7*1.14+K7,0)</f>
        <v>24734.5</v>
      </c>
      <c r="N7" s="13">
        <f t="shared" ref="N7:N26" si="8">IF($AR$7=1395,O7*(13-$AS$7)/12,(IF($AR$7&gt;1395,0,O7)))</f>
        <v>17000</v>
      </c>
      <c r="O7" s="13">
        <v>17000</v>
      </c>
      <c r="P7" s="14">
        <f t="shared" ref="P7:P26" si="9">IF($AR$7&lt;1396,M7*1.12+N7,0)</f>
        <v>44702.64</v>
      </c>
      <c r="Q7" s="13">
        <f t="shared" ref="Q7:Q26" si="10">IF($AR$7=1396,R7*(13-$AS$7)/12,(IF($AR$7&gt;1396,0,R7)))</f>
        <v>17000</v>
      </c>
      <c r="R7" s="13">
        <v>17000</v>
      </c>
      <c r="S7" s="16">
        <f t="shared" ref="S7:S26" si="11">IF($AR$7&lt;1397,P7*1.104+Q7,0)</f>
        <v>66351.714559999993</v>
      </c>
      <c r="T7" s="13">
        <f t="shared" ref="T7:T26" si="12">IF($AR$7=1397,U7*(13-$AS$7)/12,(IF($AR$7&gt;1397,0,U7)))</f>
        <v>23333</v>
      </c>
      <c r="U7" s="13">
        <v>23333</v>
      </c>
      <c r="V7" s="16">
        <f t="shared" ref="V7:V26" si="13">IF($AR$7&lt;1398,S7*1.13+T7,0)</f>
        <v>98310.43745279999</v>
      </c>
      <c r="W7" s="13">
        <f t="shared" ref="W7:W26" si="14">IF($AR$7=1398,X7*(13-$AS$7)/12,(IF($AR$7&gt;1398,0,X7)))</f>
        <v>33333</v>
      </c>
      <c r="X7" s="13">
        <v>33333</v>
      </c>
      <c r="Y7" s="14">
        <f t="shared" ref="Y7:Y26" si="15">IF($AR$7&lt;1399,V7*1.15+W7,0)</f>
        <v>146390.00307071998</v>
      </c>
      <c r="Z7" s="13">
        <f t="shared" ref="Z7:Z26" si="16">IF($AR$7=1399,AA7*(13-$AS$7)/12,(IF($AR$7&gt;1399,0,AA7)))</f>
        <v>46667</v>
      </c>
      <c r="AA7" s="13">
        <v>46667</v>
      </c>
      <c r="AB7" s="14">
        <f t="shared" ref="AB7:AB26" si="17">IF($AR$7&lt;1400,Y7*1.26+Z7,0)</f>
        <v>231118.40386910716</v>
      </c>
      <c r="AC7" s="13">
        <f>IF($AR$7=1400,AD7*(13-$AS$7)/12,(IF($AR$7&gt;1400,0,AD7)))</f>
        <v>70000</v>
      </c>
      <c r="AD7" s="13">
        <v>70000</v>
      </c>
      <c r="AE7" s="14">
        <f t="shared" ref="AE7:AE26" si="18">IF($AR$7&lt;1401,AB7*1.38+AC7,0)</f>
        <v>388943.39733936783</v>
      </c>
      <c r="AF7" s="13">
        <f>IF($AR$7=1401,AG7*(13-$AS$7)/12,(IF($AR$7&gt;1401,0,AG7)))</f>
        <v>70000</v>
      </c>
      <c r="AG7" s="13">
        <v>70000</v>
      </c>
      <c r="AH7" s="14">
        <f>IF($AR$7&lt;1402,AE7*1.21+AF7,0)</f>
        <v>540621.51078063506</v>
      </c>
      <c r="AI7" s="13">
        <f>IF($AR$7=1402,AJ7*(13-$AS$7)/12,(IF($AR$7&gt;1402,0,AJ7)))</f>
        <v>70000</v>
      </c>
      <c r="AJ7" s="13">
        <v>70000</v>
      </c>
      <c r="AK7" s="14">
        <f>IF($AR$7&lt;1403,AH7*1.22+AI7,0)</f>
        <v>729558.24315237475</v>
      </c>
      <c r="AL7" s="13">
        <f>IF($AR$7=1403,AM7*(13-$AS$7)/12,(IF($AR$7&gt;1403,0,AM7)))</f>
        <v>94000</v>
      </c>
      <c r="AM7" s="13">
        <v>94000</v>
      </c>
      <c r="AN7" s="14">
        <f>IF($AR$7&lt;1404,AK7*1.32+AL7,0)</f>
        <v>1057016.8809611346</v>
      </c>
      <c r="AP7" s="30" t="s">
        <v>12</v>
      </c>
      <c r="AQ7" s="31"/>
      <c r="AR7" s="29">
        <v>1392</v>
      </c>
      <c r="AS7" s="29">
        <v>7</v>
      </c>
    </row>
    <row r="8" spans="1:53" ht="25.5" customHeight="1" thickBot="1">
      <c r="A8" s="17">
        <v>2</v>
      </c>
      <c r="B8" s="13">
        <f t="shared" si="0"/>
        <v>0</v>
      </c>
      <c r="C8" s="13">
        <v>3100</v>
      </c>
      <c r="D8" s="14">
        <f t="shared" si="1"/>
        <v>0</v>
      </c>
      <c r="E8" s="15">
        <f t="shared" si="2"/>
        <v>2550</v>
      </c>
      <c r="F8" s="15">
        <v>5100</v>
      </c>
      <c r="G8" s="14">
        <f t="shared" si="3"/>
        <v>2550</v>
      </c>
      <c r="H8" s="13">
        <f t="shared" si="4"/>
        <v>10200</v>
      </c>
      <c r="I8" s="13">
        <v>10200</v>
      </c>
      <c r="J8" s="14">
        <f t="shared" si="5"/>
        <v>13183.5</v>
      </c>
      <c r="K8" s="13">
        <f t="shared" si="6"/>
        <v>10200</v>
      </c>
      <c r="L8" s="13">
        <v>10200</v>
      </c>
      <c r="M8" s="14">
        <f t="shared" si="7"/>
        <v>25229.19</v>
      </c>
      <c r="N8" s="13">
        <f t="shared" si="8"/>
        <v>17200</v>
      </c>
      <c r="O8" s="13">
        <v>17200</v>
      </c>
      <c r="P8" s="14">
        <f t="shared" si="9"/>
        <v>45456.692800000004</v>
      </c>
      <c r="Q8" s="13">
        <f t="shared" si="10"/>
        <v>17200</v>
      </c>
      <c r="R8" s="13">
        <v>17200</v>
      </c>
      <c r="S8" s="16">
        <f t="shared" si="11"/>
        <v>67384.188851200015</v>
      </c>
      <c r="T8" s="13">
        <f t="shared" si="12"/>
        <v>23533</v>
      </c>
      <c r="U8" s="13">
        <v>23533</v>
      </c>
      <c r="V8" s="16">
        <f t="shared" si="13"/>
        <v>99677.133401856016</v>
      </c>
      <c r="W8" s="13">
        <f t="shared" si="14"/>
        <v>33533</v>
      </c>
      <c r="X8" s="13">
        <v>33533</v>
      </c>
      <c r="Y8" s="14">
        <f t="shared" si="15"/>
        <v>148161.7034121344</v>
      </c>
      <c r="Z8" s="13">
        <f t="shared" si="16"/>
        <v>46867</v>
      </c>
      <c r="AA8" s="13">
        <v>46867</v>
      </c>
      <c r="AB8" s="14">
        <f t="shared" si="17"/>
        <v>233550.74629928934</v>
      </c>
      <c r="AC8" s="13">
        <f t="shared" ref="AC8:AC26" si="19">IF($AR$7=1400,AD8*(13-$AS$7)/12,(IF($AR$7&gt;1400,0,AD8)))</f>
        <v>70200</v>
      </c>
      <c r="AD8" s="13">
        <v>70200</v>
      </c>
      <c r="AE8" s="14">
        <f t="shared" si="18"/>
        <v>392500.02989301929</v>
      </c>
      <c r="AF8" s="13">
        <f t="shared" ref="AF8:AF26" si="20">IF($AR$7=1401,AG8*(13-$AS$7)/12,(IF($AR$7&gt;1401,0,AG8)))</f>
        <v>70200</v>
      </c>
      <c r="AG8" s="13">
        <v>70200</v>
      </c>
      <c r="AH8" s="14">
        <f t="shared" ref="AH8:AH26" si="21">IF($AR$7&lt;1402,AE8*1.21+AF8,0)</f>
        <v>545125.03617055342</v>
      </c>
      <c r="AI8" s="13">
        <f t="shared" ref="AI8:AI26" si="22">IF($AR$7=1402,AJ8*(13-$AS$7)/12,(IF($AR$7&gt;1402,0,AJ8)))</f>
        <v>70200</v>
      </c>
      <c r="AJ8" s="13">
        <v>70200</v>
      </c>
      <c r="AK8" s="14">
        <f t="shared" ref="AK8:AK26" si="23">IF($AR$7&lt;1403,AH8*1.22+AI8,0)</f>
        <v>735252.54412807513</v>
      </c>
      <c r="AL8" s="13">
        <f t="shared" ref="AL8:AL26" si="24">IF($AR$7=1403,AM8*(13-$AS$7)/12,(IF($AR$7&gt;1403,0,AM8)))</f>
        <v>94200</v>
      </c>
      <c r="AM8" s="13">
        <v>94200</v>
      </c>
      <c r="AN8" s="14">
        <f t="shared" ref="AN8:AN26" si="25">IF($AR$7&lt;1404,AK8*1.32+AL8,0)</f>
        <v>1064733.3582490592</v>
      </c>
      <c r="AP8" s="32" t="s">
        <v>13</v>
      </c>
      <c r="AQ8" s="33"/>
      <c r="AR8" s="42">
        <v>1404</v>
      </c>
      <c r="AS8" s="43"/>
    </row>
    <row r="9" spans="1:53" ht="33" thickBot="1">
      <c r="A9" s="17">
        <v>3</v>
      </c>
      <c r="B9" s="13">
        <f t="shared" si="0"/>
        <v>0</v>
      </c>
      <c r="C9" s="13">
        <v>3200</v>
      </c>
      <c r="D9" s="14">
        <f t="shared" si="1"/>
        <v>0</v>
      </c>
      <c r="E9" s="15">
        <f t="shared" si="2"/>
        <v>2600</v>
      </c>
      <c r="F9" s="15">
        <v>5200</v>
      </c>
      <c r="G9" s="14">
        <f t="shared" si="3"/>
        <v>2600</v>
      </c>
      <c r="H9" s="13">
        <f t="shared" si="4"/>
        <v>10400</v>
      </c>
      <c r="I9" s="13">
        <v>10400</v>
      </c>
      <c r="J9" s="14">
        <f t="shared" si="5"/>
        <v>13442</v>
      </c>
      <c r="K9" s="13">
        <f t="shared" si="6"/>
        <v>10400</v>
      </c>
      <c r="L9" s="13">
        <v>10400</v>
      </c>
      <c r="M9" s="14">
        <f t="shared" si="7"/>
        <v>25723.879999999997</v>
      </c>
      <c r="N9" s="13">
        <f t="shared" si="8"/>
        <v>17400</v>
      </c>
      <c r="O9" s="13">
        <v>17400</v>
      </c>
      <c r="P9" s="14">
        <f t="shared" si="9"/>
        <v>46210.745599999995</v>
      </c>
      <c r="Q9" s="13">
        <f t="shared" si="10"/>
        <v>17400</v>
      </c>
      <c r="R9" s="13">
        <v>17400</v>
      </c>
      <c r="S9" s="16">
        <f t="shared" si="11"/>
        <v>68416.663142400008</v>
      </c>
      <c r="T9" s="13">
        <f t="shared" si="12"/>
        <v>23733</v>
      </c>
      <c r="U9" s="13">
        <v>23733</v>
      </c>
      <c r="V9" s="16">
        <f t="shared" si="13"/>
        <v>101043.829350912</v>
      </c>
      <c r="W9" s="13">
        <f t="shared" si="14"/>
        <v>33733</v>
      </c>
      <c r="X9" s="13">
        <v>33733</v>
      </c>
      <c r="Y9" s="14">
        <f t="shared" si="15"/>
        <v>149933.4037535488</v>
      </c>
      <c r="Z9" s="13">
        <f t="shared" si="16"/>
        <v>47067</v>
      </c>
      <c r="AA9" s="13">
        <v>47067</v>
      </c>
      <c r="AB9" s="14">
        <f t="shared" si="17"/>
        <v>235983.08872947149</v>
      </c>
      <c r="AC9" s="13">
        <f t="shared" si="19"/>
        <v>70400</v>
      </c>
      <c r="AD9" s="13">
        <v>70400</v>
      </c>
      <c r="AE9" s="14">
        <f t="shared" si="18"/>
        <v>396056.66244667064</v>
      </c>
      <c r="AF9" s="13">
        <f t="shared" si="20"/>
        <v>70400</v>
      </c>
      <c r="AG9" s="13">
        <v>70400</v>
      </c>
      <c r="AH9" s="14">
        <f t="shared" si="21"/>
        <v>549628.56156047154</v>
      </c>
      <c r="AI9" s="13">
        <f t="shared" si="22"/>
        <v>70400</v>
      </c>
      <c r="AJ9" s="13">
        <v>70400</v>
      </c>
      <c r="AK9" s="14">
        <f t="shared" si="23"/>
        <v>740946.84510377527</v>
      </c>
      <c r="AL9" s="13">
        <f t="shared" si="24"/>
        <v>94400</v>
      </c>
      <c r="AM9" s="13">
        <v>94400</v>
      </c>
      <c r="AN9" s="14">
        <f t="shared" si="25"/>
        <v>1072449.8355369833</v>
      </c>
      <c r="AP9" s="30" t="s">
        <v>7</v>
      </c>
      <c r="AQ9" s="31"/>
      <c r="AR9" s="42">
        <v>15</v>
      </c>
      <c r="AS9" s="43"/>
    </row>
    <row r="10" spans="1:53" ht="27" customHeight="1">
      <c r="A10" s="17">
        <v>4</v>
      </c>
      <c r="B10" s="13">
        <f t="shared" si="0"/>
        <v>0</v>
      </c>
      <c r="C10" s="13">
        <v>3300</v>
      </c>
      <c r="D10" s="14">
        <f t="shared" si="1"/>
        <v>0</v>
      </c>
      <c r="E10" s="15">
        <f t="shared" si="2"/>
        <v>2650</v>
      </c>
      <c r="F10" s="15">
        <v>5300</v>
      </c>
      <c r="G10" s="14">
        <f t="shared" si="3"/>
        <v>2650</v>
      </c>
      <c r="H10" s="13">
        <f t="shared" si="4"/>
        <v>10600</v>
      </c>
      <c r="I10" s="13">
        <v>10600</v>
      </c>
      <c r="J10" s="14">
        <f t="shared" si="5"/>
        <v>13700.5</v>
      </c>
      <c r="K10" s="13">
        <f t="shared" si="6"/>
        <v>10600</v>
      </c>
      <c r="L10" s="13">
        <v>10600</v>
      </c>
      <c r="M10" s="14">
        <f t="shared" si="7"/>
        <v>26218.57</v>
      </c>
      <c r="N10" s="13">
        <f t="shared" si="8"/>
        <v>17600</v>
      </c>
      <c r="O10" s="13">
        <v>17600</v>
      </c>
      <c r="P10" s="14">
        <f t="shared" si="9"/>
        <v>46964.7984</v>
      </c>
      <c r="Q10" s="13">
        <f t="shared" si="10"/>
        <v>17600</v>
      </c>
      <c r="R10" s="13">
        <v>17600</v>
      </c>
      <c r="S10" s="16">
        <f t="shared" si="11"/>
        <v>69449.137433600001</v>
      </c>
      <c r="T10" s="13">
        <f t="shared" si="12"/>
        <v>23933</v>
      </c>
      <c r="U10" s="13">
        <v>23933</v>
      </c>
      <c r="V10" s="16">
        <f t="shared" si="13"/>
        <v>102410.52529996799</v>
      </c>
      <c r="W10" s="13">
        <f t="shared" si="14"/>
        <v>33933</v>
      </c>
      <c r="X10" s="13">
        <v>33933</v>
      </c>
      <c r="Y10" s="14">
        <f t="shared" si="15"/>
        <v>151705.10409496317</v>
      </c>
      <c r="Z10" s="13">
        <f t="shared" si="16"/>
        <v>47267</v>
      </c>
      <c r="AA10" s="13">
        <v>47267</v>
      </c>
      <c r="AB10" s="14">
        <f t="shared" si="17"/>
        <v>238415.43115965358</v>
      </c>
      <c r="AC10" s="13">
        <f t="shared" si="19"/>
        <v>70600</v>
      </c>
      <c r="AD10" s="13">
        <v>70600</v>
      </c>
      <c r="AE10" s="14">
        <f t="shared" si="18"/>
        <v>399613.29500032193</v>
      </c>
      <c r="AF10" s="13">
        <f t="shared" si="20"/>
        <v>70600</v>
      </c>
      <c r="AG10" s="13">
        <v>70600</v>
      </c>
      <c r="AH10" s="14">
        <f t="shared" si="21"/>
        <v>554132.08695038944</v>
      </c>
      <c r="AI10" s="13">
        <f t="shared" si="22"/>
        <v>70600</v>
      </c>
      <c r="AJ10" s="13">
        <v>70600</v>
      </c>
      <c r="AK10" s="14">
        <f t="shared" si="23"/>
        <v>746641.14607947506</v>
      </c>
      <c r="AL10" s="13">
        <f t="shared" si="24"/>
        <v>94600</v>
      </c>
      <c r="AM10" s="13">
        <v>94600</v>
      </c>
      <c r="AN10" s="14">
        <f t="shared" si="25"/>
        <v>1080166.3128249072</v>
      </c>
      <c r="AP10" s="36" t="str">
        <f>"مزد سنوات در ابتدای سال "&amp;AR8&amp;"برابر است با:"</f>
        <v>مزد سنوات در ابتدای سال 1404برابر است با:</v>
      </c>
      <c r="AQ10" s="37"/>
      <c r="AR10" s="38"/>
      <c r="AS10" s="46">
        <f>IF(AR8&lt;AR7," نادرست",(IF(AR7=AR8,"صفر",INDEX(Table5[#All],AR9+2,(AR8-1392)*3+4))))</f>
        <v>1195913.4721437702</v>
      </c>
    </row>
    <row r="11" spans="1:53" ht="24.75" customHeight="1" thickBot="1">
      <c r="A11" s="17">
        <v>5</v>
      </c>
      <c r="B11" s="13">
        <f t="shared" si="0"/>
        <v>0</v>
      </c>
      <c r="C11" s="13">
        <v>3400</v>
      </c>
      <c r="D11" s="14">
        <f t="shared" si="1"/>
        <v>0</v>
      </c>
      <c r="E11" s="15">
        <f t="shared" si="2"/>
        <v>2700</v>
      </c>
      <c r="F11" s="15">
        <v>5400</v>
      </c>
      <c r="G11" s="14">
        <f t="shared" si="3"/>
        <v>2700</v>
      </c>
      <c r="H11" s="13">
        <f t="shared" si="4"/>
        <v>10800</v>
      </c>
      <c r="I11" s="13">
        <v>10800</v>
      </c>
      <c r="J11" s="14">
        <f t="shared" si="5"/>
        <v>13959</v>
      </c>
      <c r="K11" s="13">
        <f t="shared" si="6"/>
        <v>10800</v>
      </c>
      <c r="L11" s="13">
        <v>10800</v>
      </c>
      <c r="M11" s="14">
        <f t="shared" si="7"/>
        <v>26713.26</v>
      </c>
      <c r="N11" s="13">
        <f t="shared" si="8"/>
        <v>17800</v>
      </c>
      <c r="O11" s="13">
        <v>17800</v>
      </c>
      <c r="P11" s="14">
        <f t="shared" si="9"/>
        <v>47718.851200000005</v>
      </c>
      <c r="Q11" s="13">
        <f t="shared" si="10"/>
        <v>17800</v>
      </c>
      <c r="R11" s="13">
        <v>17800</v>
      </c>
      <c r="S11" s="16">
        <f t="shared" si="11"/>
        <v>70481.611724800008</v>
      </c>
      <c r="T11" s="13">
        <f t="shared" si="12"/>
        <v>24133</v>
      </c>
      <c r="U11" s="13">
        <v>24133</v>
      </c>
      <c r="V11" s="16">
        <f t="shared" si="13"/>
        <v>103777.22124902401</v>
      </c>
      <c r="W11" s="13">
        <f t="shared" si="14"/>
        <v>34133</v>
      </c>
      <c r="X11" s="13">
        <v>34133</v>
      </c>
      <c r="Y11" s="14">
        <f t="shared" si="15"/>
        <v>153476.8044363776</v>
      </c>
      <c r="Z11" s="13">
        <f t="shared" si="16"/>
        <v>47467</v>
      </c>
      <c r="AA11" s="13">
        <v>47467</v>
      </c>
      <c r="AB11" s="14">
        <f t="shared" si="17"/>
        <v>240847.77358983576</v>
      </c>
      <c r="AC11" s="13">
        <f t="shared" si="19"/>
        <v>70800</v>
      </c>
      <c r="AD11" s="13">
        <v>70800</v>
      </c>
      <c r="AE11" s="14">
        <f t="shared" si="18"/>
        <v>403169.92755397334</v>
      </c>
      <c r="AF11" s="13">
        <f t="shared" si="20"/>
        <v>70800</v>
      </c>
      <c r="AG11" s="13">
        <v>70800</v>
      </c>
      <c r="AH11" s="14">
        <f t="shared" si="21"/>
        <v>558635.61234030779</v>
      </c>
      <c r="AI11" s="13">
        <f t="shared" si="22"/>
        <v>70800</v>
      </c>
      <c r="AJ11" s="13">
        <v>70800</v>
      </c>
      <c r="AK11" s="14">
        <f t="shared" si="23"/>
        <v>752335.44705517555</v>
      </c>
      <c r="AL11" s="13">
        <f t="shared" si="24"/>
        <v>94800</v>
      </c>
      <c r="AM11" s="13">
        <v>94800</v>
      </c>
      <c r="AN11" s="14">
        <f t="shared" si="25"/>
        <v>1087882.7901128316</v>
      </c>
      <c r="AP11" s="39"/>
      <c r="AQ11" s="40"/>
      <c r="AR11" s="41"/>
      <c r="AS11" s="47"/>
      <c r="AY11" s="61"/>
      <c r="AZ11" s="61"/>
      <c r="BA11" s="61"/>
    </row>
    <row r="12" spans="1:53" ht="24.75" customHeight="1">
      <c r="A12" s="17">
        <v>6</v>
      </c>
      <c r="B12" s="13">
        <f t="shared" si="0"/>
        <v>0</v>
      </c>
      <c r="C12" s="13">
        <v>3500</v>
      </c>
      <c r="D12" s="14">
        <f t="shared" si="1"/>
        <v>0</v>
      </c>
      <c r="E12" s="15">
        <f t="shared" si="2"/>
        <v>2750</v>
      </c>
      <c r="F12" s="15">
        <v>5500</v>
      </c>
      <c r="G12" s="14">
        <f t="shared" si="3"/>
        <v>2750</v>
      </c>
      <c r="H12" s="13">
        <f t="shared" si="4"/>
        <v>11000</v>
      </c>
      <c r="I12" s="13">
        <v>11000</v>
      </c>
      <c r="J12" s="14">
        <f t="shared" si="5"/>
        <v>14217.5</v>
      </c>
      <c r="K12" s="13">
        <f t="shared" si="6"/>
        <v>11000</v>
      </c>
      <c r="L12" s="13">
        <v>11000</v>
      </c>
      <c r="M12" s="14">
        <f t="shared" si="7"/>
        <v>27207.949999999997</v>
      </c>
      <c r="N12" s="13">
        <f t="shared" si="8"/>
        <v>18000</v>
      </c>
      <c r="O12" s="13">
        <v>18000</v>
      </c>
      <c r="P12" s="14">
        <f t="shared" si="9"/>
        <v>48472.903999999995</v>
      </c>
      <c r="Q12" s="13">
        <f t="shared" si="10"/>
        <v>18000</v>
      </c>
      <c r="R12" s="13">
        <v>18000</v>
      </c>
      <c r="S12" s="16">
        <f t="shared" si="11"/>
        <v>71514.086016000001</v>
      </c>
      <c r="T12" s="13">
        <f t="shared" si="12"/>
        <v>24333</v>
      </c>
      <c r="U12" s="13">
        <v>24333</v>
      </c>
      <c r="V12" s="16">
        <f t="shared" si="13"/>
        <v>105143.91719807999</v>
      </c>
      <c r="W12" s="13">
        <f t="shared" si="14"/>
        <v>34333</v>
      </c>
      <c r="X12" s="13">
        <v>34333</v>
      </c>
      <c r="Y12" s="14">
        <f t="shared" si="15"/>
        <v>155248.50477779197</v>
      </c>
      <c r="Z12" s="13">
        <f t="shared" si="16"/>
        <v>47667</v>
      </c>
      <c r="AA12" s="13">
        <v>47667</v>
      </c>
      <c r="AB12" s="14">
        <f t="shared" si="17"/>
        <v>243280.11602001789</v>
      </c>
      <c r="AC12" s="13">
        <f t="shared" si="19"/>
        <v>71000</v>
      </c>
      <c r="AD12" s="13">
        <v>71000</v>
      </c>
      <c r="AE12" s="14">
        <f t="shared" si="18"/>
        <v>406726.56010762468</v>
      </c>
      <c r="AF12" s="13">
        <f t="shared" si="20"/>
        <v>71000</v>
      </c>
      <c r="AG12" s="13">
        <v>71000</v>
      </c>
      <c r="AH12" s="14">
        <f t="shared" si="21"/>
        <v>563139.13773022592</v>
      </c>
      <c r="AI12" s="13">
        <f t="shared" si="22"/>
        <v>71000</v>
      </c>
      <c r="AJ12" s="13">
        <v>71000</v>
      </c>
      <c r="AK12" s="14">
        <f t="shared" si="23"/>
        <v>758029.74803087558</v>
      </c>
      <c r="AL12" s="13">
        <f t="shared" si="24"/>
        <v>95000</v>
      </c>
      <c r="AM12" s="13">
        <v>95000</v>
      </c>
      <c r="AN12" s="14">
        <f t="shared" si="25"/>
        <v>1095599.2674007558</v>
      </c>
      <c r="AP12" s="44" t="str">
        <f>IF(OR(AR8&lt;AR7),"تاریخ استخدام نباید بعد از سال محاسبه مزد سنوات انتخاب شود",IF(AR7=AR8,"با توجه به اینکه سابقه کار کمتر از یک سال می باشد  مزد سنوات  همه گروهها در سال مورد نظر صفر می باشد","" ))</f>
        <v/>
      </c>
      <c r="AQ12" s="44"/>
      <c r="AR12" s="44"/>
      <c r="AS12" s="44"/>
      <c r="AY12" s="61"/>
      <c r="AZ12" s="61"/>
      <c r="BA12" s="61"/>
    </row>
    <row r="13" spans="1:53" ht="24.75" customHeight="1">
      <c r="A13" s="17">
        <v>7</v>
      </c>
      <c r="B13" s="13">
        <f t="shared" si="0"/>
        <v>0</v>
      </c>
      <c r="C13" s="13">
        <v>3600</v>
      </c>
      <c r="D13" s="14">
        <f t="shared" si="1"/>
        <v>0</v>
      </c>
      <c r="E13" s="15">
        <f t="shared" si="2"/>
        <v>2800</v>
      </c>
      <c r="F13" s="15">
        <v>5600</v>
      </c>
      <c r="G13" s="14">
        <f t="shared" si="3"/>
        <v>2800</v>
      </c>
      <c r="H13" s="13">
        <f t="shared" si="4"/>
        <v>11200</v>
      </c>
      <c r="I13" s="13">
        <v>11200</v>
      </c>
      <c r="J13" s="14">
        <f t="shared" si="5"/>
        <v>14476</v>
      </c>
      <c r="K13" s="13">
        <f t="shared" si="6"/>
        <v>11200</v>
      </c>
      <c r="L13" s="13">
        <v>11200</v>
      </c>
      <c r="M13" s="14">
        <f t="shared" si="7"/>
        <v>27702.639999999999</v>
      </c>
      <c r="N13" s="13">
        <f t="shared" si="8"/>
        <v>18200</v>
      </c>
      <c r="O13" s="13">
        <v>18200</v>
      </c>
      <c r="P13" s="14">
        <f t="shared" si="9"/>
        <v>49226.9568</v>
      </c>
      <c r="Q13" s="13">
        <f t="shared" si="10"/>
        <v>18200</v>
      </c>
      <c r="R13" s="13">
        <v>18200</v>
      </c>
      <c r="S13" s="16">
        <f t="shared" si="11"/>
        <v>72546.560307200009</v>
      </c>
      <c r="T13" s="13">
        <f t="shared" si="12"/>
        <v>24533</v>
      </c>
      <c r="U13" s="13">
        <v>24533</v>
      </c>
      <c r="V13" s="16">
        <f t="shared" si="13"/>
        <v>106510.613147136</v>
      </c>
      <c r="W13" s="13">
        <f t="shared" si="14"/>
        <v>34533</v>
      </c>
      <c r="X13" s="13">
        <v>34533</v>
      </c>
      <c r="Y13" s="14">
        <f t="shared" si="15"/>
        <v>157020.2051192064</v>
      </c>
      <c r="Z13" s="13">
        <f t="shared" si="16"/>
        <v>47867</v>
      </c>
      <c r="AA13" s="13">
        <v>47867</v>
      </c>
      <c r="AB13" s="14">
        <f t="shared" si="17"/>
        <v>245712.45845020007</v>
      </c>
      <c r="AC13" s="13">
        <f t="shared" si="19"/>
        <v>71200</v>
      </c>
      <c r="AD13" s="13">
        <v>71200</v>
      </c>
      <c r="AE13" s="14">
        <f t="shared" si="18"/>
        <v>410283.19266127609</v>
      </c>
      <c r="AF13" s="13">
        <f t="shared" si="20"/>
        <v>71200</v>
      </c>
      <c r="AG13" s="13">
        <v>71200</v>
      </c>
      <c r="AH13" s="14">
        <f t="shared" si="21"/>
        <v>567642.66312014405</v>
      </c>
      <c r="AI13" s="13">
        <f t="shared" si="22"/>
        <v>71200</v>
      </c>
      <c r="AJ13" s="13">
        <v>71200</v>
      </c>
      <c r="AK13" s="14">
        <f t="shared" si="23"/>
        <v>763724.04900657572</v>
      </c>
      <c r="AL13" s="13">
        <f t="shared" si="24"/>
        <v>95200</v>
      </c>
      <c r="AM13" s="13">
        <v>95200</v>
      </c>
      <c r="AN13" s="14">
        <f t="shared" si="25"/>
        <v>1103315.7446886799</v>
      </c>
      <c r="AP13" s="45"/>
      <c r="AQ13" s="45"/>
      <c r="AR13" s="45"/>
      <c r="AS13" s="45"/>
    </row>
    <row r="14" spans="1:53" ht="24.75" customHeight="1">
      <c r="A14" s="17">
        <v>8</v>
      </c>
      <c r="B14" s="13">
        <f t="shared" si="0"/>
        <v>0</v>
      </c>
      <c r="C14" s="13">
        <v>3700</v>
      </c>
      <c r="D14" s="14">
        <f t="shared" si="1"/>
        <v>0</v>
      </c>
      <c r="E14" s="15">
        <f t="shared" si="2"/>
        <v>2850</v>
      </c>
      <c r="F14" s="15">
        <v>5700</v>
      </c>
      <c r="G14" s="14">
        <f t="shared" si="3"/>
        <v>2850</v>
      </c>
      <c r="H14" s="13">
        <f t="shared" si="4"/>
        <v>11400</v>
      </c>
      <c r="I14" s="13">
        <v>11400</v>
      </c>
      <c r="J14" s="14">
        <f t="shared" si="5"/>
        <v>14734.5</v>
      </c>
      <c r="K14" s="13">
        <f t="shared" si="6"/>
        <v>11400</v>
      </c>
      <c r="L14" s="13">
        <v>11400</v>
      </c>
      <c r="M14" s="14">
        <f t="shared" si="7"/>
        <v>28197.329999999998</v>
      </c>
      <c r="N14" s="13">
        <f t="shared" si="8"/>
        <v>18400</v>
      </c>
      <c r="O14" s="13">
        <v>18400</v>
      </c>
      <c r="P14" s="14">
        <f t="shared" si="9"/>
        <v>49981.009600000005</v>
      </c>
      <c r="Q14" s="13">
        <f t="shared" si="10"/>
        <v>18400</v>
      </c>
      <c r="R14" s="13">
        <v>18400</v>
      </c>
      <c r="S14" s="16">
        <f t="shared" si="11"/>
        <v>73579.034598400001</v>
      </c>
      <c r="T14" s="13">
        <f t="shared" si="12"/>
        <v>24733</v>
      </c>
      <c r="U14" s="13">
        <v>24733</v>
      </c>
      <c r="V14" s="16">
        <f t="shared" si="13"/>
        <v>107877.309096192</v>
      </c>
      <c r="W14" s="13">
        <f t="shared" si="14"/>
        <v>34733</v>
      </c>
      <c r="X14" s="13">
        <v>34733</v>
      </c>
      <c r="Y14" s="14">
        <f t="shared" si="15"/>
        <v>158791.90546062076</v>
      </c>
      <c r="Z14" s="13">
        <f t="shared" si="16"/>
        <v>48067</v>
      </c>
      <c r="AA14" s="13">
        <v>48067</v>
      </c>
      <c r="AB14" s="14">
        <f t="shared" si="17"/>
        <v>248144.80088038216</v>
      </c>
      <c r="AC14" s="13">
        <f t="shared" si="19"/>
        <v>71400</v>
      </c>
      <c r="AD14" s="13">
        <v>71400</v>
      </c>
      <c r="AE14" s="14">
        <f t="shared" si="18"/>
        <v>413839.82521492738</v>
      </c>
      <c r="AF14" s="13">
        <f t="shared" si="20"/>
        <v>71400</v>
      </c>
      <c r="AG14" s="13">
        <v>71400</v>
      </c>
      <c r="AH14" s="14">
        <f t="shared" si="21"/>
        <v>572146.18851006217</v>
      </c>
      <c r="AI14" s="13">
        <f t="shared" si="22"/>
        <v>71400</v>
      </c>
      <c r="AJ14" s="13">
        <v>71400</v>
      </c>
      <c r="AK14" s="14">
        <f t="shared" si="23"/>
        <v>769418.34998227586</v>
      </c>
      <c r="AL14" s="13">
        <f t="shared" si="24"/>
        <v>95400</v>
      </c>
      <c r="AM14" s="13">
        <v>95400</v>
      </c>
      <c r="AN14" s="14">
        <f t="shared" si="25"/>
        <v>1111032.2219766043</v>
      </c>
      <c r="AP14" s="45"/>
      <c r="AQ14" s="45"/>
      <c r="AR14" s="45"/>
      <c r="AS14" s="45"/>
    </row>
    <row r="15" spans="1:53" ht="18">
      <c r="A15" s="17">
        <v>9</v>
      </c>
      <c r="B15" s="13">
        <f t="shared" si="0"/>
        <v>0</v>
      </c>
      <c r="C15" s="13">
        <v>3800</v>
      </c>
      <c r="D15" s="14">
        <f t="shared" si="1"/>
        <v>0</v>
      </c>
      <c r="E15" s="15">
        <f t="shared" si="2"/>
        <v>2900</v>
      </c>
      <c r="F15" s="15">
        <v>5800</v>
      </c>
      <c r="G15" s="14">
        <f t="shared" si="3"/>
        <v>2900</v>
      </c>
      <c r="H15" s="13">
        <f t="shared" si="4"/>
        <v>11600</v>
      </c>
      <c r="I15" s="13">
        <v>11600</v>
      </c>
      <c r="J15" s="14">
        <f t="shared" si="5"/>
        <v>14993</v>
      </c>
      <c r="K15" s="13">
        <f t="shared" si="6"/>
        <v>11600</v>
      </c>
      <c r="L15" s="13">
        <v>11600</v>
      </c>
      <c r="M15" s="14">
        <f t="shared" si="7"/>
        <v>28692.019999999997</v>
      </c>
      <c r="N15" s="13">
        <f t="shared" si="8"/>
        <v>18600</v>
      </c>
      <c r="O15" s="13">
        <v>18600</v>
      </c>
      <c r="P15" s="14">
        <f t="shared" si="9"/>
        <v>50735.062399999995</v>
      </c>
      <c r="Q15" s="13">
        <f t="shared" si="10"/>
        <v>18600</v>
      </c>
      <c r="R15" s="13">
        <v>18600</v>
      </c>
      <c r="S15" s="16">
        <f t="shared" si="11"/>
        <v>74611.508889599994</v>
      </c>
      <c r="T15" s="13">
        <f t="shared" si="12"/>
        <v>24933</v>
      </c>
      <c r="U15" s="13">
        <v>24933</v>
      </c>
      <c r="V15" s="16">
        <f t="shared" si="13"/>
        <v>109244.00504524799</v>
      </c>
      <c r="W15" s="13">
        <f t="shared" si="14"/>
        <v>34933</v>
      </c>
      <c r="X15" s="13">
        <v>34933</v>
      </c>
      <c r="Y15" s="14">
        <f t="shared" si="15"/>
        <v>160563.60580203519</v>
      </c>
      <c r="Z15" s="13">
        <f t="shared" si="16"/>
        <v>48267</v>
      </c>
      <c r="AA15" s="13">
        <v>48267</v>
      </c>
      <c r="AB15" s="14">
        <f t="shared" si="17"/>
        <v>250577.14331056434</v>
      </c>
      <c r="AC15" s="13">
        <f t="shared" si="19"/>
        <v>71600</v>
      </c>
      <c r="AD15" s="13">
        <v>71600</v>
      </c>
      <c r="AE15" s="14">
        <f t="shared" si="18"/>
        <v>417396.45776857878</v>
      </c>
      <c r="AF15" s="13">
        <f t="shared" si="20"/>
        <v>71600</v>
      </c>
      <c r="AG15" s="13">
        <v>71600</v>
      </c>
      <c r="AH15" s="14">
        <f t="shared" si="21"/>
        <v>576649.7138999803</v>
      </c>
      <c r="AI15" s="13">
        <f t="shared" si="22"/>
        <v>71600</v>
      </c>
      <c r="AJ15" s="13">
        <v>71600</v>
      </c>
      <c r="AK15" s="14">
        <f t="shared" si="23"/>
        <v>775112.650957976</v>
      </c>
      <c r="AL15" s="13">
        <f t="shared" si="24"/>
        <v>95600</v>
      </c>
      <c r="AM15" s="13">
        <v>95600</v>
      </c>
      <c r="AN15" s="14">
        <f t="shared" si="25"/>
        <v>1118748.6992645282</v>
      </c>
    </row>
    <row r="16" spans="1:53" ht="18">
      <c r="A16" s="17">
        <v>10</v>
      </c>
      <c r="B16" s="13">
        <f t="shared" si="0"/>
        <v>0</v>
      </c>
      <c r="C16" s="13">
        <v>3900</v>
      </c>
      <c r="D16" s="14">
        <f t="shared" si="1"/>
        <v>0</v>
      </c>
      <c r="E16" s="15">
        <f t="shared" si="2"/>
        <v>2950</v>
      </c>
      <c r="F16" s="15">
        <v>5900</v>
      </c>
      <c r="G16" s="14">
        <f t="shared" si="3"/>
        <v>2950</v>
      </c>
      <c r="H16" s="13">
        <f t="shared" si="4"/>
        <v>11800</v>
      </c>
      <c r="I16" s="13">
        <v>11800</v>
      </c>
      <c r="J16" s="14">
        <f t="shared" si="5"/>
        <v>15251.5</v>
      </c>
      <c r="K16" s="13">
        <f t="shared" si="6"/>
        <v>11800</v>
      </c>
      <c r="L16" s="13">
        <v>11800</v>
      </c>
      <c r="M16" s="14">
        <f t="shared" si="7"/>
        <v>29186.71</v>
      </c>
      <c r="N16" s="13">
        <f t="shared" si="8"/>
        <v>18800</v>
      </c>
      <c r="O16" s="13">
        <v>18800</v>
      </c>
      <c r="P16" s="14">
        <f t="shared" si="9"/>
        <v>51489.1152</v>
      </c>
      <c r="Q16" s="13">
        <f t="shared" si="10"/>
        <v>18800</v>
      </c>
      <c r="R16" s="13">
        <v>18800</v>
      </c>
      <c r="S16" s="16">
        <f t="shared" si="11"/>
        <v>75643.983180800002</v>
      </c>
      <c r="T16" s="13">
        <f t="shared" si="12"/>
        <v>25133</v>
      </c>
      <c r="U16" s="13">
        <v>25133</v>
      </c>
      <c r="V16" s="16">
        <f t="shared" si="13"/>
        <v>110610.70099430399</v>
      </c>
      <c r="W16" s="13">
        <f t="shared" si="14"/>
        <v>35133</v>
      </c>
      <c r="X16" s="13">
        <v>35133</v>
      </c>
      <c r="Y16" s="14">
        <f t="shared" si="15"/>
        <v>162335.30614344956</v>
      </c>
      <c r="Z16" s="13">
        <f t="shared" si="16"/>
        <v>48467</v>
      </c>
      <c r="AA16" s="13">
        <v>48467</v>
      </c>
      <c r="AB16" s="14">
        <f t="shared" si="17"/>
        <v>253009.48574074646</v>
      </c>
      <c r="AC16" s="13">
        <f t="shared" si="19"/>
        <v>71800</v>
      </c>
      <c r="AD16" s="13">
        <v>71800</v>
      </c>
      <c r="AE16" s="14">
        <f t="shared" si="18"/>
        <v>420953.09032223007</v>
      </c>
      <c r="AF16" s="13">
        <f t="shared" si="20"/>
        <v>71800</v>
      </c>
      <c r="AG16" s="13">
        <v>71800</v>
      </c>
      <c r="AH16" s="14">
        <f t="shared" si="21"/>
        <v>581153.23928989843</v>
      </c>
      <c r="AI16" s="13">
        <f t="shared" si="22"/>
        <v>71800</v>
      </c>
      <c r="AJ16" s="13">
        <v>71800</v>
      </c>
      <c r="AK16" s="14">
        <f t="shared" si="23"/>
        <v>780806.95193367603</v>
      </c>
      <c r="AL16" s="13">
        <f t="shared" si="24"/>
        <v>95800</v>
      </c>
      <c r="AM16" s="13">
        <v>95800</v>
      </c>
      <c r="AN16" s="14">
        <f t="shared" si="25"/>
        <v>1126465.1765524524</v>
      </c>
    </row>
    <row r="17" spans="1:40" ht="18">
      <c r="A17" s="17">
        <v>11</v>
      </c>
      <c r="B17" s="13">
        <f t="shared" si="0"/>
        <v>0</v>
      </c>
      <c r="C17" s="13">
        <v>4000</v>
      </c>
      <c r="D17" s="14">
        <f t="shared" si="1"/>
        <v>0</v>
      </c>
      <c r="E17" s="15">
        <f t="shared" si="2"/>
        <v>3000</v>
      </c>
      <c r="F17" s="15">
        <v>6000</v>
      </c>
      <c r="G17" s="14">
        <f t="shared" si="3"/>
        <v>3000</v>
      </c>
      <c r="H17" s="13">
        <f t="shared" si="4"/>
        <v>12000</v>
      </c>
      <c r="I17" s="13">
        <v>12000</v>
      </c>
      <c r="J17" s="14">
        <f t="shared" si="5"/>
        <v>15510</v>
      </c>
      <c r="K17" s="13">
        <f t="shared" si="6"/>
        <v>12000</v>
      </c>
      <c r="L17" s="13">
        <v>12000</v>
      </c>
      <c r="M17" s="14">
        <f t="shared" si="7"/>
        <v>29681.399999999998</v>
      </c>
      <c r="N17" s="13">
        <f t="shared" si="8"/>
        <v>19000</v>
      </c>
      <c r="O17" s="13">
        <v>19000</v>
      </c>
      <c r="P17" s="14">
        <f t="shared" si="9"/>
        <v>52243.167999999998</v>
      </c>
      <c r="Q17" s="13">
        <f t="shared" si="10"/>
        <v>19000</v>
      </c>
      <c r="R17" s="13">
        <v>19000</v>
      </c>
      <c r="S17" s="16">
        <f t="shared" si="11"/>
        <v>76676.457472000009</v>
      </c>
      <c r="T17" s="13">
        <f t="shared" si="12"/>
        <v>25333</v>
      </c>
      <c r="U17" s="13">
        <v>25333</v>
      </c>
      <c r="V17" s="16">
        <f t="shared" si="13"/>
        <v>111977.39694336</v>
      </c>
      <c r="W17" s="13">
        <f t="shared" si="14"/>
        <v>35333</v>
      </c>
      <c r="X17" s="13">
        <v>35333</v>
      </c>
      <c r="Y17" s="14">
        <f t="shared" si="15"/>
        <v>164107.00648486399</v>
      </c>
      <c r="Z17" s="13">
        <f t="shared" si="16"/>
        <v>48667</v>
      </c>
      <c r="AA17" s="13">
        <v>48667</v>
      </c>
      <c r="AB17" s="14">
        <f t="shared" si="17"/>
        <v>255441.82817092864</v>
      </c>
      <c r="AC17" s="13">
        <f t="shared" si="19"/>
        <v>72000</v>
      </c>
      <c r="AD17" s="13">
        <v>72000</v>
      </c>
      <c r="AE17" s="14">
        <f t="shared" si="18"/>
        <v>424509.72287588147</v>
      </c>
      <c r="AF17" s="13">
        <f t="shared" si="20"/>
        <v>72000</v>
      </c>
      <c r="AG17" s="13">
        <v>72000</v>
      </c>
      <c r="AH17" s="14">
        <f t="shared" si="21"/>
        <v>585656.76467981655</v>
      </c>
      <c r="AI17" s="13">
        <f t="shared" si="22"/>
        <v>72000</v>
      </c>
      <c r="AJ17" s="13">
        <v>72000</v>
      </c>
      <c r="AK17" s="14">
        <f t="shared" si="23"/>
        <v>786501.25290937617</v>
      </c>
      <c r="AL17" s="13">
        <f t="shared" si="24"/>
        <v>96000</v>
      </c>
      <c r="AM17" s="13">
        <v>96000</v>
      </c>
      <c r="AN17" s="14">
        <f t="shared" si="25"/>
        <v>1134181.6538403765</v>
      </c>
    </row>
    <row r="18" spans="1:40" ht="18">
      <c r="A18" s="17">
        <v>12</v>
      </c>
      <c r="B18" s="13">
        <f t="shared" si="0"/>
        <v>0</v>
      </c>
      <c r="C18" s="13">
        <v>4200</v>
      </c>
      <c r="D18" s="14">
        <f t="shared" si="1"/>
        <v>0</v>
      </c>
      <c r="E18" s="15">
        <f t="shared" si="2"/>
        <v>3100</v>
      </c>
      <c r="F18" s="15">
        <v>6200</v>
      </c>
      <c r="G18" s="14">
        <f t="shared" si="3"/>
        <v>3100</v>
      </c>
      <c r="H18" s="13">
        <f t="shared" si="4"/>
        <v>12400</v>
      </c>
      <c r="I18" s="13">
        <v>12400</v>
      </c>
      <c r="J18" s="14">
        <f t="shared" si="5"/>
        <v>16027</v>
      </c>
      <c r="K18" s="13">
        <f t="shared" si="6"/>
        <v>12400</v>
      </c>
      <c r="L18" s="13">
        <v>12400</v>
      </c>
      <c r="M18" s="14">
        <f t="shared" si="7"/>
        <v>30670.78</v>
      </c>
      <c r="N18" s="13">
        <f t="shared" si="8"/>
        <v>19400</v>
      </c>
      <c r="O18" s="13">
        <v>19400</v>
      </c>
      <c r="P18" s="14">
        <f t="shared" si="9"/>
        <v>53751.2736</v>
      </c>
      <c r="Q18" s="13">
        <f t="shared" si="10"/>
        <v>19400</v>
      </c>
      <c r="R18" s="13">
        <v>19400</v>
      </c>
      <c r="S18" s="16">
        <f t="shared" si="11"/>
        <v>78741.406054399995</v>
      </c>
      <c r="T18" s="13">
        <f t="shared" si="12"/>
        <v>25733</v>
      </c>
      <c r="U18" s="13">
        <v>25733</v>
      </c>
      <c r="V18" s="16">
        <f t="shared" si="13"/>
        <v>114710.78884147199</v>
      </c>
      <c r="W18" s="13">
        <f t="shared" si="14"/>
        <v>35733</v>
      </c>
      <c r="X18" s="13">
        <v>35733</v>
      </c>
      <c r="Y18" s="14">
        <f t="shared" si="15"/>
        <v>167650.40716769279</v>
      </c>
      <c r="Z18" s="13">
        <f t="shared" si="16"/>
        <v>49067</v>
      </c>
      <c r="AA18" s="13">
        <v>49067</v>
      </c>
      <c r="AB18" s="14">
        <f t="shared" si="17"/>
        <v>260306.51303129291</v>
      </c>
      <c r="AC18" s="13">
        <f t="shared" si="19"/>
        <v>72400</v>
      </c>
      <c r="AD18" s="13">
        <v>72400</v>
      </c>
      <c r="AE18" s="14">
        <f t="shared" si="18"/>
        <v>431622.98798318417</v>
      </c>
      <c r="AF18" s="13">
        <f t="shared" si="20"/>
        <v>72400</v>
      </c>
      <c r="AG18" s="13">
        <v>72400</v>
      </c>
      <c r="AH18" s="14">
        <f t="shared" si="21"/>
        <v>594663.8154596528</v>
      </c>
      <c r="AI18" s="13">
        <f t="shared" si="22"/>
        <v>72400</v>
      </c>
      <c r="AJ18" s="13">
        <v>72400</v>
      </c>
      <c r="AK18" s="14">
        <f t="shared" si="23"/>
        <v>797889.85486077645</v>
      </c>
      <c r="AL18" s="13">
        <f t="shared" si="24"/>
        <v>96400</v>
      </c>
      <c r="AM18" s="13">
        <v>96400</v>
      </c>
      <c r="AN18" s="14">
        <f t="shared" si="25"/>
        <v>1149614.6084162251</v>
      </c>
    </row>
    <row r="19" spans="1:40" ht="18">
      <c r="A19" s="17">
        <v>13</v>
      </c>
      <c r="B19" s="13">
        <f t="shared" si="0"/>
        <v>0</v>
      </c>
      <c r="C19" s="13">
        <v>4400</v>
      </c>
      <c r="D19" s="14">
        <f t="shared" si="1"/>
        <v>0</v>
      </c>
      <c r="E19" s="15">
        <f t="shared" si="2"/>
        <v>3200</v>
      </c>
      <c r="F19" s="15">
        <v>6400</v>
      </c>
      <c r="G19" s="14">
        <f t="shared" si="3"/>
        <v>3200</v>
      </c>
      <c r="H19" s="13">
        <f t="shared" si="4"/>
        <v>12800</v>
      </c>
      <c r="I19" s="13">
        <v>12800</v>
      </c>
      <c r="J19" s="14">
        <f t="shared" si="5"/>
        <v>16544</v>
      </c>
      <c r="K19" s="13">
        <f t="shared" si="6"/>
        <v>12800</v>
      </c>
      <c r="L19" s="13">
        <v>12800</v>
      </c>
      <c r="M19" s="14">
        <f t="shared" si="7"/>
        <v>31660.16</v>
      </c>
      <c r="N19" s="13">
        <f t="shared" si="8"/>
        <v>19800</v>
      </c>
      <c r="O19" s="13">
        <v>19800</v>
      </c>
      <c r="P19" s="14">
        <f t="shared" si="9"/>
        <v>55259.379200000003</v>
      </c>
      <c r="Q19" s="13">
        <f t="shared" si="10"/>
        <v>19800</v>
      </c>
      <c r="R19" s="13">
        <v>19800</v>
      </c>
      <c r="S19" s="16">
        <f t="shared" si="11"/>
        <v>80806.35463680001</v>
      </c>
      <c r="T19" s="13">
        <f t="shared" si="12"/>
        <v>26133</v>
      </c>
      <c r="U19" s="13">
        <v>26133</v>
      </c>
      <c r="V19" s="16">
        <f t="shared" si="13"/>
        <v>117444.180739584</v>
      </c>
      <c r="W19" s="13">
        <f t="shared" si="14"/>
        <v>36133</v>
      </c>
      <c r="X19" s="13">
        <v>36133</v>
      </c>
      <c r="Y19" s="14">
        <f t="shared" si="15"/>
        <v>171193.80785052158</v>
      </c>
      <c r="Z19" s="13">
        <f t="shared" si="16"/>
        <v>49467</v>
      </c>
      <c r="AA19" s="13">
        <v>49467</v>
      </c>
      <c r="AB19" s="14">
        <f t="shared" si="17"/>
        <v>265171.19789165718</v>
      </c>
      <c r="AC19" s="13">
        <f t="shared" si="19"/>
        <v>72800</v>
      </c>
      <c r="AD19" s="13">
        <v>72800</v>
      </c>
      <c r="AE19" s="14">
        <f t="shared" si="18"/>
        <v>438736.25309048686</v>
      </c>
      <c r="AF19" s="13">
        <f t="shared" si="20"/>
        <v>72800</v>
      </c>
      <c r="AG19" s="13">
        <v>72800</v>
      </c>
      <c r="AH19" s="14">
        <f t="shared" si="21"/>
        <v>603670.86623948906</v>
      </c>
      <c r="AI19" s="13">
        <f t="shared" si="22"/>
        <v>72800</v>
      </c>
      <c r="AJ19" s="13">
        <v>72800</v>
      </c>
      <c r="AK19" s="14">
        <f t="shared" si="23"/>
        <v>809278.45681217662</v>
      </c>
      <c r="AL19" s="13">
        <f t="shared" si="24"/>
        <v>96800</v>
      </c>
      <c r="AM19" s="13">
        <v>96800</v>
      </c>
      <c r="AN19" s="14">
        <f t="shared" si="25"/>
        <v>1165047.5629920731</v>
      </c>
    </row>
    <row r="20" spans="1:40" ht="18">
      <c r="A20" s="17">
        <v>14</v>
      </c>
      <c r="B20" s="13">
        <f t="shared" si="0"/>
        <v>0</v>
      </c>
      <c r="C20" s="13">
        <v>4600</v>
      </c>
      <c r="D20" s="14">
        <f t="shared" si="1"/>
        <v>0</v>
      </c>
      <c r="E20" s="15">
        <f t="shared" si="2"/>
        <v>3300</v>
      </c>
      <c r="F20" s="15">
        <v>6600</v>
      </c>
      <c r="G20" s="14">
        <f t="shared" si="3"/>
        <v>3300</v>
      </c>
      <c r="H20" s="13">
        <f t="shared" si="4"/>
        <v>13200</v>
      </c>
      <c r="I20" s="13">
        <v>13200</v>
      </c>
      <c r="J20" s="14">
        <f t="shared" si="5"/>
        <v>17061</v>
      </c>
      <c r="K20" s="13">
        <f t="shared" si="6"/>
        <v>13200</v>
      </c>
      <c r="L20" s="13">
        <v>13200</v>
      </c>
      <c r="M20" s="14">
        <f t="shared" si="7"/>
        <v>32649.539999999997</v>
      </c>
      <c r="N20" s="13">
        <f t="shared" si="8"/>
        <v>20200</v>
      </c>
      <c r="O20" s="13">
        <v>20200</v>
      </c>
      <c r="P20" s="14">
        <f t="shared" si="9"/>
        <v>56767.484799999998</v>
      </c>
      <c r="Q20" s="13">
        <f t="shared" si="10"/>
        <v>20200</v>
      </c>
      <c r="R20" s="13">
        <v>20200</v>
      </c>
      <c r="S20" s="16">
        <f t="shared" si="11"/>
        <v>82871.303219199996</v>
      </c>
      <c r="T20" s="13">
        <f t="shared" si="12"/>
        <v>26533</v>
      </c>
      <c r="U20" s="13">
        <v>26533</v>
      </c>
      <c r="V20" s="16">
        <f t="shared" si="13"/>
        <v>120177.57263769598</v>
      </c>
      <c r="W20" s="13">
        <f t="shared" si="14"/>
        <v>36533</v>
      </c>
      <c r="X20" s="13">
        <v>36533</v>
      </c>
      <c r="Y20" s="14">
        <f t="shared" si="15"/>
        <v>174737.20853335038</v>
      </c>
      <c r="Z20" s="13">
        <f t="shared" si="16"/>
        <v>49867</v>
      </c>
      <c r="AA20" s="13">
        <v>49867</v>
      </c>
      <c r="AB20" s="14">
        <f t="shared" si="17"/>
        <v>270035.88275202148</v>
      </c>
      <c r="AC20" s="13">
        <f t="shared" si="19"/>
        <v>73200</v>
      </c>
      <c r="AD20" s="13">
        <v>73200</v>
      </c>
      <c r="AE20" s="14">
        <f t="shared" si="18"/>
        <v>445849.51819778961</v>
      </c>
      <c r="AF20" s="13">
        <f t="shared" si="20"/>
        <v>73200</v>
      </c>
      <c r="AG20" s="13">
        <v>73200</v>
      </c>
      <c r="AH20" s="14">
        <f t="shared" si="21"/>
        <v>612677.91701932542</v>
      </c>
      <c r="AI20" s="13">
        <f t="shared" si="22"/>
        <v>73200</v>
      </c>
      <c r="AJ20" s="13">
        <v>73200</v>
      </c>
      <c r="AK20" s="14">
        <f t="shared" si="23"/>
        <v>820667.05876357702</v>
      </c>
      <c r="AL20" s="13">
        <f t="shared" si="24"/>
        <v>97200</v>
      </c>
      <c r="AM20" s="13">
        <v>97200</v>
      </c>
      <c r="AN20" s="14">
        <f t="shared" si="25"/>
        <v>1180480.5175679217</v>
      </c>
    </row>
    <row r="21" spans="1:40" ht="18">
      <c r="A21" s="17">
        <v>15</v>
      </c>
      <c r="B21" s="13">
        <f t="shared" si="0"/>
        <v>0</v>
      </c>
      <c r="C21" s="13">
        <v>4800</v>
      </c>
      <c r="D21" s="14">
        <f t="shared" si="1"/>
        <v>0</v>
      </c>
      <c r="E21" s="15">
        <f t="shared" si="2"/>
        <v>3400</v>
      </c>
      <c r="F21" s="15">
        <v>6800</v>
      </c>
      <c r="G21" s="14">
        <f t="shared" si="3"/>
        <v>3400</v>
      </c>
      <c r="H21" s="13">
        <f t="shared" si="4"/>
        <v>13600</v>
      </c>
      <c r="I21" s="13">
        <v>13600</v>
      </c>
      <c r="J21" s="14">
        <f t="shared" si="5"/>
        <v>17578</v>
      </c>
      <c r="K21" s="13">
        <f t="shared" si="6"/>
        <v>13600</v>
      </c>
      <c r="L21" s="13">
        <v>13600</v>
      </c>
      <c r="M21" s="14">
        <f t="shared" si="7"/>
        <v>33638.92</v>
      </c>
      <c r="N21" s="13">
        <f t="shared" si="8"/>
        <v>20600</v>
      </c>
      <c r="O21" s="13">
        <v>20600</v>
      </c>
      <c r="P21" s="14">
        <f t="shared" si="9"/>
        <v>58275.590400000001</v>
      </c>
      <c r="Q21" s="13">
        <f t="shared" si="10"/>
        <v>20600</v>
      </c>
      <c r="R21" s="13">
        <v>20600</v>
      </c>
      <c r="S21" s="16">
        <f t="shared" si="11"/>
        <v>84936.25180160001</v>
      </c>
      <c r="T21" s="13">
        <f t="shared" si="12"/>
        <v>26933</v>
      </c>
      <c r="U21" s="13">
        <v>26933</v>
      </c>
      <c r="V21" s="16">
        <f t="shared" si="13"/>
        <v>122910.964535808</v>
      </c>
      <c r="W21" s="13">
        <f t="shared" si="14"/>
        <v>36933</v>
      </c>
      <c r="X21" s="13">
        <v>36933</v>
      </c>
      <c r="Y21" s="14">
        <f t="shared" si="15"/>
        <v>178280.6092161792</v>
      </c>
      <c r="Z21" s="13">
        <f t="shared" si="16"/>
        <v>50267</v>
      </c>
      <c r="AA21" s="13">
        <v>50267</v>
      </c>
      <c r="AB21" s="14">
        <f t="shared" si="17"/>
        <v>274900.56761238578</v>
      </c>
      <c r="AC21" s="13">
        <f t="shared" si="19"/>
        <v>73600</v>
      </c>
      <c r="AD21" s="13">
        <v>73600</v>
      </c>
      <c r="AE21" s="14">
        <f t="shared" si="18"/>
        <v>452962.78330509237</v>
      </c>
      <c r="AF21" s="13">
        <f t="shared" si="20"/>
        <v>73600</v>
      </c>
      <c r="AG21" s="13">
        <v>73600</v>
      </c>
      <c r="AH21" s="14">
        <f t="shared" si="21"/>
        <v>621684.96779916179</v>
      </c>
      <c r="AI21" s="13">
        <f t="shared" si="22"/>
        <v>73600</v>
      </c>
      <c r="AJ21" s="13">
        <v>73600</v>
      </c>
      <c r="AK21" s="14">
        <f t="shared" si="23"/>
        <v>832055.66071497742</v>
      </c>
      <c r="AL21" s="13">
        <f t="shared" si="24"/>
        <v>97600</v>
      </c>
      <c r="AM21" s="13">
        <v>97600</v>
      </c>
      <c r="AN21" s="14">
        <f t="shared" si="25"/>
        <v>1195913.4721437702</v>
      </c>
    </row>
    <row r="22" spans="1:40" ht="18">
      <c r="A22" s="17">
        <v>16</v>
      </c>
      <c r="B22" s="13">
        <f t="shared" si="0"/>
        <v>0</v>
      </c>
      <c r="C22" s="13">
        <v>5000</v>
      </c>
      <c r="D22" s="14">
        <f t="shared" si="1"/>
        <v>0</v>
      </c>
      <c r="E22" s="15">
        <f t="shared" si="2"/>
        <v>3500</v>
      </c>
      <c r="F22" s="15">
        <v>7000</v>
      </c>
      <c r="G22" s="14">
        <f t="shared" si="3"/>
        <v>3500</v>
      </c>
      <c r="H22" s="13">
        <f t="shared" si="4"/>
        <v>14000</v>
      </c>
      <c r="I22" s="13">
        <v>14000</v>
      </c>
      <c r="J22" s="14">
        <f t="shared" si="5"/>
        <v>18095</v>
      </c>
      <c r="K22" s="13">
        <f t="shared" si="6"/>
        <v>14000</v>
      </c>
      <c r="L22" s="13">
        <v>14000</v>
      </c>
      <c r="M22" s="14">
        <f t="shared" si="7"/>
        <v>34628.300000000003</v>
      </c>
      <c r="N22" s="13">
        <f t="shared" si="8"/>
        <v>21000</v>
      </c>
      <c r="O22" s="13">
        <v>21000</v>
      </c>
      <c r="P22" s="14">
        <f t="shared" si="9"/>
        <v>59783.696000000004</v>
      </c>
      <c r="Q22" s="13">
        <f t="shared" si="10"/>
        <v>21000</v>
      </c>
      <c r="R22" s="13">
        <v>21000</v>
      </c>
      <c r="S22" s="16">
        <f t="shared" si="11"/>
        <v>87001.200384000011</v>
      </c>
      <c r="T22" s="13">
        <f t="shared" si="12"/>
        <v>27333</v>
      </c>
      <c r="U22" s="13">
        <v>27333</v>
      </c>
      <c r="V22" s="16">
        <f t="shared" si="13"/>
        <v>125644.35643392001</v>
      </c>
      <c r="W22" s="13">
        <f t="shared" si="14"/>
        <v>37333</v>
      </c>
      <c r="X22" s="13">
        <v>37333</v>
      </c>
      <c r="Y22" s="14">
        <f t="shared" si="15"/>
        <v>181824.009899008</v>
      </c>
      <c r="Z22" s="13">
        <f t="shared" si="16"/>
        <v>50667</v>
      </c>
      <c r="AA22" s="13">
        <v>50667</v>
      </c>
      <c r="AB22" s="14">
        <f t="shared" si="17"/>
        <v>279765.25247275009</v>
      </c>
      <c r="AC22" s="13">
        <f t="shared" si="19"/>
        <v>74000</v>
      </c>
      <c r="AD22" s="13">
        <v>74000</v>
      </c>
      <c r="AE22" s="14">
        <f t="shared" si="18"/>
        <v>460076.04841239512</v>
      </c>
      <c r="AF22" s="13">
        <f t="shared" si="20"/>
        <v>74000</v>
      </c>
      <c r="AG22" s="13">
        <v>74000</v>
      </c>
      <c r="AH22" s="14">
        <f t="shared" si="21"/>
        <v>630692.01857899805</v>
      </c>
      <c r="AI22" s="13">
        <f t="shared" si="22"/>
        <v>74000</v>
      </c>
      <c r="AJ22" s="13">
        <v>74000</v>
      </c>
      <c r="AK22" s="14">
        <f t="shared" si="23"/>
        <v>843444.26266637759</v>
      </c>
      <c r="AL22" s="13">
        <f t="shared" si="24"/>
        <v>98000</v>
      </c>
      <c r="AM22" s="13">
        <v>98000</v>
      </c>
      <c r="AN22" s="14">
        <f t="shared" si="25"/>
        <v>1211346.4267196185</v>
      </c>
    </row>
    <row r="23" spans="1:40" ht="18">
      <c r="A23" s="17">
        <v>17</v>
      </c>
      <c r="B23" s="13">
        <f t="shared" si="0"/>
        <v>0</v>
      </c>
      <c r="C23" s="13">
        <v>52000</v>
      </c>
      <c r="D23" s="14">
        <f t="shared" si="1"/>
        <v>0</v>
      </c>
      <c r="E23" s="15">
        <f t="shared" si="2"/>
        <v>3600</v>
      </c>
      <c r="F23" s="15">
        <v>7200</v>
      </c>
      <c r="G23" s="14">
        <f t="shared" si="3"/>
        <v>3600</v>
      </c>
      <c r="H23" s="13">
        <f t="shared" si="4"/>
        <v>14400</v>
      </c>
      <c r="I23" s="13">
        <v>14400</v>
      </c>
      <c r="J23" s="14">
        <f t="shared" si="5"/>
        <v>18612</v>
      </c>
      <c r="K23" s="13">
        <f t="shared" si="6"/>
        <v>14400</v>
      </c>
      <c r="L23" s="13">
        <v>14400</v>
      </c>
      <c r="M23" s="14">
        <f t="shared" si="7"/>
        <v>35617.679999999993</v>
      </c>
      <c r="N23" s="13">
        <f t="shared" si="8"/>
        <v>21400</v>
      </c>
      <c r="O23" s="13">
        <v>21400</v>
      </c>
      <c r="P23" s="14">
        <f t="shared" si="9"/>
        <v>61291.801599999999</v>
      </c>
      <c r="Q23" s="13">
        <f t="shared" si="10"/>
        <v>21400</v>
      </c>
      <c r="R23" s="13">
        <v>21400</v>
      </c>
      <c r="S23" s="16">
        <f t="shared" si="11"/>
        <v>89066.148966400011</v>
      </c>
      <c r="T23" s="13">
        <f t="shared" si="12"/>
        <v>27733</v>
      </c>
      <c r="U23" s="13">
        <v>27733</v>
      </c>
      <c r="V23" s="16">
        <f t="shared" si="13"/>
        <v>128377.748332032</v>
      </c>
      <c r="W23" s="13">
        <f t="shared" si="14"/>
        <v>37733</v>
      </c>
      <c r="X23" s="13">
        <v>37733</v>
      </c>
      <c r="Y23" s="14">
        <f t="shared" si="15"/>
        <v>185367.4105818368</v>
      </c>
      <c r="Z23" s="13">
        <f t="shared" si="16"/>
        <v>51067</v>
      </c>
      <c r="AA23" s="13">
        <v>51067</v>
      </c>
      <c r="AB23" s="14">
        <f t="shared" si="17"/>
        <v>284629.93733311433</v>
      </c>
      <c r="AC23" s="13">
        <f t="shared" si="19"/>
        <v>74400</v>
      </c>
      <c r="AD23" s="13">
        <v>74400</v>
      </c>
      <c r="AE23" s="14">
        <f t="shared" si="18"/>
        <v>467189.31351969775</v>
      </c>
      <c r="AF23" s="13">
        <f t="shared" si="20"/>
        <v>74400</v>
      </c>
      <c r="AG23" s="13">
        <v>74400</v>
      </c>
      <c r="AH23" s="14">
        <f t="shared" si="21"/>
        <v>639699.0693588343</v>
      </c>
      <c r="AI23" s="13">
        <f t="shared" si="22"/>
        <v>74400</v>
      </c>
      <c r="AJ23" s="13">
        <v>74400</v>
      </c>
      <c r="AK23" s="14">
        <f t="shared" si="23"/>
        <v>854832.86461777787</v>
      </c>
      <c r="AL23" s="13">
        <f t="shared" si="24"/>
        <v>98400</v>
      </c>
      <c r="AM23" s="13">
        <v>98400</v>
      </c>
      <c r="AN23" s="14">
        <f t="shared" si="25"/>
        <v>1226779.3812954668</v>
      </c>
    </row>
    <row r="24" spans="1:40" ht="18">
      <c r="A24" s="17">
        <v>18</v>
      </c>
      <c r="B24" s="13">
        <f t="shared" si="0"/>
        <v>0</v>
      </c>
      <c r="C24" s="13">
        <v>5400</v>
      </c>
      <c r="D24" s="14">
        <f t="shared" si="1"/>
        <v>0</v>
      </c>
      <c r="E24" s="15">
        <f t="shared" si="2"/>
        <v>3700</v>
      </c>
      <c r="F24" s="15">
        <v>7400</v>
      </c>
      <c r="G24" s="14">
        <f t="shared" si="3"/>
        <v>3700</v>
      </c>
      <c r="H24" s="13">
        <f t="shared" si="4"/>
        <v>14800</v>
      </c>
      <c r="I24" s="13">
        <v>14800</v>
      </c>
      <c r="J24" s="14">
        <f t="shared" si="5"/>
        <v>19129</v>
      </c>
      <c r="K24" s="13">
        <f t="shared" si="6"/>
        <v>14800</v>
      </c>
      <c r="L24" s="13">
        <v>14800</v>
      </c>
      <c r="M24" s="14">
        <f t="shared" si="7"/>
        <v>36607.06</v>
      </c>
      <c r="N24" s="13">
        <f t="shared" si="8"/>
        <v>21800</v>
      </c>
      <c r="O24" s="13">
        <v>21800</v>
      </c>
      <c r="P24" s="14">
        <f t="shared" si="9"/>
        <v>62799.907200000001</v>
      </c>
      <c r="Q24" s="13">
        <f t="shared" si="10"/>
        <v>21800</v>
      </c>
      <c r="R24" s="13">
        <v>21800</v>
      </c>
      <c r="S24" s="16">
        <f t="shared" si="11"/>
        <v>91131.097548800011</v>
      </c>
      <c r="T24" s="13">
        <f t="shared" si="12"/>
        <v>28133</v>
      </c>
      <c r="U24" s="13">
        <v>28133</v>
      </c>
      <c r="V24" s="16">
        <f t="shared" si="13"/>
        <v>131111.14023014402</v>
      </c>
      <c r="W24" s="13">
        <f t="shared" si="14"/>
        <v>37133</v>
      </c>
      <c r="X24" s="13">
        <v>37133</v>
      </c>
      <c r="Y24" s="14">
        <f t="shared" si="15"/>
        <v>187910.81126466562</v>
      </c>
      <c r="Z24" s="13">
        <f t="shared" si="16"/>
        <v>51467</v>
      </c>
      <c r="AA24" s="13">
        <v>51467</v>
      </c>
      <c r="AB24" s="14">
        <f t="shared" si="17"/>
        <v>288234.62219347869</v>
      </c>
      <c r="AC24" s="13">
        <f t="shared" si="19"/>
        <v>74800</v>
      </c>
      <c r="AD24" s="13">
        <v>74800</v>
      </c>
      <c r="AE24" s="14">
        <f t="shared" si="18"/>
        <v>472563.77862700057</v>
      </c>
      <c r="AF24" s="13">
        <f t="shared" si="20"/>
        <v>74800</v>
      </c>
      <c r="AG24" s="13">
        <v>74800</v>
      </c>
      <c r="AH24" s="14">
        <f t="shared" si="21"/>
        <v>646602.17213867069</v>
      </c>
      <c r="AI24" s="13">
        <f t="shared" si="22"/>
        <v>74800</v>
      </c>
      <c r="AJ24" s="13">
        <v>74800</v>
      </c>
      <c r="AK24" s="14">
        <f t="shared" si="23"/>
        <v>863654.65000917821</v>
      </c>
      <c r="AL24" s="13">
        <f t="shared" si="24"/>
        <v>98800</v>
      </c>
      <c r="AM24" s="13">
        <v>98800</v>
      </c>
      <c r="AN24" s="14">
        <f t="shared" si="25"/>
        <v>1238824.1380121154</v>
      </c>
    </row>
    <row r="25" spans="1:40" ht="18">
      <c r="A25" s="17">
        <v>19</v>
      </c>
      <c r="B25" s="13">
        <f t="shared" si="0"/>
        <v>0</v>
      </c>
      <c r="C25" s="13">
        <v>5600</v>
      </c>
      <c r="D25" s="14">
        <f t="shared" si="1"/>
        <v>0</v>
      </c>
      <c r="E25" s="15">
        <f t="shared" si="2"/>
        <v>3800</v>
      </c>
      <c r="F25" s="15">
        <v>7600</v>
      </c>
      <c r="G25" s="14">
        <f t="shared" si="3"/>
        <v>3800</v>
      </c>
      <c r="H25" s="13">
        <f t="shared" si="4"/>
        <v>15200</v>
      </c>
      <c r="I25" s="13">
        <v>15200</v>
      </c>
      <c r="J25" s="14">
        <f t="shared" si="5"/>
        <v>19646</v>
      </c>
      <c r="K25" s="13">
        <f t="shared" si="6"/>
        <v>15200</v>
      </c>
      <c r="L25" s="13">
        <v>15200</v>
      </c>
      <c r="M25" s="14">
        <f t="shared" si="7"/>
        <v>37596.44</v>
      </c>
      <c r="N25" s="13">
        <f t="shared" si="8"/>
        <v>22200</v>
      </c>
      <c r="O25" s="13">
        <v>22200</v>
      </c>
      <c r="P25" s="14">
        <f t="shared" si="9"/>
        <v>64308.012800000004</v>
      </c>
      <c r="Q25" s="13">
        <f t="shared" si="10"/>
        <v>22200</v>
      </c>
      <c r="R25" s="13">
        <v>22200</v>
      </c>
      <c r="S25" s="16">
        <f t="shared" si="11"/>
        <v>93196.046131200012</v>
      </c>
      <c r="T25" s="13">
        <f t="shared" si="12"/>
        <v>28533</v>
      </c>
      <c r="U25" s="13">
        <v>28533</v>
      </c>
      <c r="V25" s="16">
        <f t="shared" si="13"/>
        <v>133844.53212825599</v>
      </c>
      <c r="W25" s="13">
        <f t="shared" si="14"/>
        <v>38533</v>
      </c>
      <c r="X25" s="13">
        <v>38533</v>
      </c>
      <c r="Y25" s="14">
        <f t="shared" si="15"/>
        <v>192454.21194749436</v>
      </c>
      <c r="Z25" s="13">
        <f t="shared" si="16"/>
        <v>51867</v>
      </c>
      <c r="AA25" s="13">
        <v>51867</v>
      </c>
      <c r="AB25" s="14">
        <f t="shared" si="17"/>
        <v>294359.30705384293</v>
      </c>
      <c r="AC25" s="13">
        <f t="shared" si="19"/>
        <v>75200</v>
      </c>
      <c r="AD25" s="13">
        <v>75200</v>
      </c>
      <c r="AE25" s="14">
        <f t="shared" si="18"/>
        <v>481415.8437343032</v>
      </c>
      <c r="AF25" s="13">
        <f t="shared" si="20"/>
        <v>75200</v>
      </c>
      <c r="AG25" s="13">
        <v>75200</v>
      </c>
      <c r="AH25" s="14">
        <f t="shared" si="21"/>
        <v>657713.1709185068</v>
      </c>
      <c r="AI25" s="13">
        <f t="shared" si="22"/>
        <v>75200</v>
      </c>
      <c r="AJ25" s="13">
        <v>75200</v>
      </c>
      <c r="AK25" s="14">
        <f t="shared" si="23"/>
        <v>877610.06852057832</v>
      </c>
      <c r="AL25" s="13">
        <f t="shared" si="24"/>
        <v>99200</v>
      </c>
      <c r="AM25" s="13">
        <v>99200</v>
      </c>
      <c r="AN25" s="14">
        <f t="shared" si="25"/>
        <v>1257645.2904471634</v>
      </c>
    </row>
    <row r="26" spans="1:40" ht="18.75" thickBot="1">
      <c r="A26" s="18">
        <v>20</v>
      </c>
      <c r="B26" s="13">
        <f t="shared" si="0"/>
        <v>0</v>
      </c>
      <c r="C26" s="19">
        <v>5800</v>
      </c>
      <c r="D26" s="14">
        <f t="shared" si="1"/>
        <v>0</v>
      </c>
      <c r="E26" s="15">
        <f t="shared" si="2"/>
        <v>3900</v>
      </c>
      <c r="F26" s="20">
        <v>7800</v>
      </c>
      <c r="G26" s="14">
        <f t="shared" si="3"/>
        <v>3900</v>
      </c>
      <c r="H26" s="13">
        <f t="shared" si="4"/>
        <v>15600</v>
      </c>
      <c r="I26" s="19">
        <v>15600</v>
      </c>
      <c r="J26" s="14">
        <f t="shared" si="5"/>
        <v>20163</v>
      </c>
      <c r="K26" s="13">
        <f t="shared" si="6"/>
        <v>15600</v>
      </c>
      <c r="L26" s="19">
        <v>15600</v>
      </c>
      <c r="M26" s="14">
        <f t="shared" si="7"/>
        <v>38585.82</v>
      </c>
      <c r="N26" s="13">
        <f t="shared" si="8"/>
        <v>22600</v>
      </c>
      <c r="O26" s="19">
        <v>22600</v>
      </c>
      <c r="P26" s="14">
        <f t="shared" si="9"/>
        <v>65816.118400000007</v>
      </c>
      <c r="Q26" s="13">
        <f t="shared" si="10"/>
        <v>22600</v>
      </c>
      <c r="R26" s="19">
        <v>22600</v>
      </c>
      <c r="S26" s="16">
        <f t="shared" si="11"/>
        <v>95260.994713600012</v>
      </c>
      <c r="T26" s="13">
        <f t="shared" si="12"/>
        <v>28933</v>
      </c>
      <c r="U26" s="19">
        <v>28933</v>
      </c>
      <c r="V26" s="16">
        <f t="shared" si="13"/>
        <v>136577.92402636801</v>
      </c>
      <c r="W26" s="13">
        <f t="shared" si="14"/>
        <v>38933</v>
      </c>
      <c r="X26" s="21">
        <v>38933</v>
      </c>
      <c r="Y26" s="14">
        <f t="shared" si="15"/>
        <v>195997.61263032319</v>
      </c>
      <c r="Z26" s="13">
        <f t="shared" si="16"/>
        <v>52267</v>
      </c>
      <c r="AA26" s="21">
        <v>52267</v>
      </c>
      <c r="AB26" s="14">
        <f t="shared" si="17"/>
        <v>299223.99191420723</v>
      </c>
      <c r="AC26" s="13">
        <f t="shared" si="19"/>
        <v>75600</v>
      </c>
      <c r="AD26" s="21">
        <v>75600</v>
      </c>
      <c r="AE26" s="14">
        <f t="shared" si="18"/>
        <v>488529.10884160595</v>
      </c>
      <c r="AF26" s="13">
        <f t="shared" si="20"/>
        <v>75600</v>
      </c>
      <c r="AG26" s="21">
        <v>75600</v>
      </c>
      <c r="AH26" s="14">
        <f t="shared" si="21"/>
        <v>666720.22169834317</v>
      </c>
      <c r="AI26" s="13">
        <f t="shared" si="22"/>
        <v>75600</v>
      </c>
      <c r="AJ26" s="21">
        <v>75600</v>
      </c>
      <c r="AK26" s="14">
        <f t="shared" si="23"/>
        <v>888998.67047197861</v>
      </c>
      <c r="AL26" s="13">
        <f t="shared" si="24"/>
        <v>99600</v>
      </c>
      <c r="AM26" s="21">
        <v>99600</v>
      </c>
      <c r="AN26" s="14">
        <f t="shared" si="25"/>
        <v>1273078.2450230119</v>
      </c>
    </row>
  </sheetData>
  <mergeCells count="16">
    <mergeCell ref="B3:AB3"/>
    <mergeCell ref="B4:AB4"/>
    <mergeCell ref="AP6:AQ6"/>
    <mergeCell ref="AP3:AS3"/>
    <mergeCell ref="AP4:AS4"/>
    <mergeCell ref="AP5:AS5"/>
    <mergeCell ref="AP7:AQ7"/>
    <mergeCell ref="AP8:AQ8"/>
    <mergeCell ref="AP1:AS1"/>
    <mergeCell ref="AO2:AV2"/>
    <mergeCell ref="AP10:AR11"/>
    <mergeCell ref="AR8:AS8"/>
    <mergeCell ref="AR9:AS9"/>
    <mergeCell ref="AP12:AS14"/>
    <mergeCell ref="AP9:AQ9"/>
    <mergeCell ref="AS10:AS11"/>
  </mergeCells>
  <conditionalFormatting sqref="D7:D26 G7:G26 J7:J26 M7:M26 P7:P26 S7:S26">
    <cfRule type="cellIs" dxfId="7" priority="10" operator="equal">
      <formula>$AS$10</formula>
    </cfRule>
  </conditionalFormatting>
  <conditionalFormatting sqref="V7:V26">
    <cfRule type="cellIs" dxfId="6" priority="7" operator="equal">
      <formula>$AS$10</formula>
    </cfRule>
  </conditionalFormatting>
  <conditionalFormatting sqref="Y7:Y26">
    <cfRule type="cellIs" dxfId="5" priority="6" operator="equal">
      <formula>$AS$10</formula>
    </cfRule>
  </conditionalFormatting>
  <conditionalFormatting sqref="AB7:AB26">
    <cfRule type="cellIs" dxfId="4" priority="5" operator="equal">
      <formula>$AS$10</formula>
    </cfRule>
  </conditionalFormatting>
  <conditionalFormatting sqref="AE7:AE26">
    <cfRule type="cellIs" dxfId="3" priority="4" operator="equal">
      <formula>$AS$10</formula>
    </cfRule>
  </conditionalFormatting>
  <conditionalFormatting sqref="AH7:AH26">
    <cfRule type="cellIs" dxfId="2" priority="3" operator="equal">
      <formula>$AS$10</formula>
    </cfRule>
  </conditionalFormatting>
  <conditionalFormatting sqref="AK7:AK26">
    <cfRule type="cellIs" dxfId="1" priority="2" operator="equal">
      <formula>$AS$10</formula>
    </cfRule>
  </conditionalFormatting>
  <conditionalFormatting sqref="AN7:AN26">
    <cfRule type="cellIs" dxfId="0" priority="1" operator="equal">
      <formula>$AS$10</formula>
    </cfRule>
  </conditionalFormatting>
  <dataValidations count="3">
    <dataValidation type="list" allowBlank="1" showInputMessage="1" showErrorMessage="1" sqref="AR7 AR8:AS8" xr:uid="{00000000-0002-0000-0000-000000000000}">
      <formula1>"1391,1392,1393,1394,1395,1396,1397,1398,1399,1400,1401,1402,1403,1404"</formula1>
    </dataValidation>
    <dataValidation type="list" allowBlank="1" showInputMessage="1" showErrorMessage="1" sqref="AR9" xr:uid="{00000000-0002-0000-0000-000001000000}">
      <formula1>$A$7:$A$26</formula1>
    </dataValidation>
    <dataValidation type="list" allowBlank="1" showInputMessage="1" showErrorMessage="1" sqref="AS7" xr:uid="{00000000-0002-0000-0000-000002000000}">
      <formula1>"1,2,3,4,5,6,7,8,9,10,11,12"</formula1>
    </dataValidation>
  </dataValidations>
  <pageMargins left="0.7" right="0.7" top="0.75" bottom="0.75" header="0.3" footer="0.3"/>
  <pageSetup paperSize="9" scale="78" orientation="landscape" verticalDpi="0" r:id="rId1"/>
  <colBreaks count="1" manualBreakCount="1">
    <brk id="19"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محاسبه مزد سنوات</vt:lpstr>
      <vt:lpstr>'محاسبه مزد سنوات'!Print_Area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akhavan</dc:creator>
  <cp:lastModifiedBy>Ali</cp:lastModifiedBy>
  <cp:lastPrinted>2018-04-20T18:15:14Z</cp:lastPrinted>
  <dcterms:created xsi:type="dcterms:W3CDTF">2018-04-19T08:28:07Z</dcterms:created>
  <dcterms:modified xsi:type="dcterms:W3CDTF">2025-03-20T16:43:10Z</dcterms:modified>
</cp:coreProperties>
</file>